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7"/>
  </bookViews>
  <sheets>
    <sheet name="kiemelt előirányzatok" sheetId="1" r:id="rId1"/>
    <sheet name="1.bevételek össz" sheetId="2" r:id="rId2"/>
    <sheet name="2.kiadások össz" sheetId="3" r:id="rId3"/>
    <sheet name="3.finansz bev kiad" sheetId="4" r:id="rId4"/>
    <sheet name="4.pályázat beruh felújít" sheetId="5" r:id="rId5"/>
    <sheet name="EU PROJEKT " sheetId="6" state="hidden" r:id="rId6"/>
    <sheet name="5.tartalékok" sheetId="7" r:id="rId7"/>
    <sheet name="6.tagi hozzájárulások" sheetId="8" r:id="rId8"/>
    <sheet name="7.egyéb műk.felhalm. bevétel" sheetId="9" r:id="rId9"/>
    <sheet name="létszám" sheetId="10" state="hidden" r:id="rId10"/>
    <sheet name="8.MÉRLEG BEVÉTEL" sheetId="11" r:id="rId11"/>
    <sheet name="9.MÉRLEG KIADÁS" sheetId="12" r:id="rId12"/>
    <sheet name="EI ÜTEMTERV" sheetId="13" state="hidden" r:id="rId13"/>
    <sheet name="10.feladatonként" sheetId="14" r:id="rId14"/>
    <sheet name="11.EI.FELHASZNÁLÁS" sheetId="15" r:id="rId15"/>
  </sheets>
  <definedNames>
    <definedName name="foot_37_place" localSheetId="1">'1.bevételek össz'!#REF!</definedName>
    <definedName name="_xlnm.Print_Area" localSheetId="13">'10.feladatonként'!$A$1:$C$82</definedName>
    <definedName name="_xlnm.Print_Area" localSheetId="14">'11.EI.FELHASZNÁLÁS'!#REF!</definedName>
    <definedName name="_xlnm.Print_Area" localSheetId="4">'4.pályázat beruh felújít'!$A$1:$C$28</definedName>
    <definedName name="_xlnm.Print_Area" localSheetId="6">'5.tartalékok'!$A$1:$C$22</definedName>
    <definedName name="_xlnm.Print_Area" localSheetId="7">'6.tagi hozzájárulások'!$A$1:$C$47</definedName>
    <definedName name="_xlnm.Print_Area" localSheetId="8">'7.egyéb műk.felhalm. bevétel'!$A$1:$C$19</definedName>
    <definedName name="_xlnm.Print_Area" localSheetId="10">'8.MÉRLEG BEVÉTEL'!$A$1:$C$43</definedName>
    <definedName name="_xlnm.Print_Area" localSheetId="11">'9.MÉRLEG KIADÁS'!$A$1:$D$38</definedName>
    <definedName name="_xlnm.Print_Area" localSheetId="12">'EI ÜTEMTERV'!$A$1:$N$70</definedName>
    <definedName name="_xlnm.Print_Area" localSheetId="5">'EU PROJEKT '!$A$1:$G$38</definedName>
    <definedName name="_xlnm.Print_Area" localSheetId="9">'létszám'!$A$1:$B$14</definedName>
  </definedNames>
  <calcPr fullCalcOnLoad="1"/>
</workbook>
</file>

<file path=xl/sharedStrings.xml><?xml version="1.0" encoding="utf-8"?>
<sst xmlns="http://schemas.openxmlformats.org/spreadsheetml/2006/main" count="683" uniqueCount="322">
  <si>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</si>
  <si>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</si>
  <si>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</si>
  <si>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</si>
  <si>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</si>
  <si>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</si>
  <si>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</si>
  <si>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</si>
  <si>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</si>
  <si>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</si>
  <si>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</si>
  <si>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</si>
  <si>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</si>
  <si>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</si>
  <si>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</si>
  <si>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</si>
  <si>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</si>
  <si>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</si>
  <si>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</si>
  <si>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</si>
  <si>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</si>
  <si>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</si>
  <si>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</si>
  <si>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</si>
  <si>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</si>
  <si>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</si>
  <si>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</si>
  <si>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</si>
  <si>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</si>
  <si>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</si>
  <si>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</si>
  <si>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</si>
  <si>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</si>
  <si>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</si>
  <si>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</si>
  <si>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</si>
  <si>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</si>
  <si>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</si>
  <si>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</si>
  <si>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</si>
  <si>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</si>
  <si>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</si>
  <si>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</si>
  <si>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</si>
  <si>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</si>
  <si>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</si>
  <si>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</si>
  <si>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megnevezés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</si>
  <si>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</si>
  <si>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működési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</si>
  <si>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működési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</si>
  <si>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</si>
  <si>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</si>
  <si>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</si>
  <si>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</si>
  <si>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</si>
  <si>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</si>
  <si>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</si>
  <si>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helyi adó bevételek </t>
  </si>
  <si>
    <t>Összesen:</t>
  </si>
  <si>
    <t>FELÚJÍTÁSOK ÖSSZESEN:</t>
  </si>
  <si>
    <t>Összesen</t>
  </si>
  <si>
    <t xml:space="preserve">EU Projekt megnevezése: </t>
  </si>
  <si>
    <t>Bevételek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</si>
  <si>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</si>
  <si>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</si>
  <si>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</si>
  <si>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</si>
  <si>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</si>
  <si>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</si>
  <si>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</si>
  <si>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</si>
  <si>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2013. ÉV</t>
  </si>
  <si>
    <t>2014. ÉV</t>
  </si>
  <si>
    <t>2015. ÉV</t>
  </si>
  <si>
    <t>Céltartalékok</t>
  </si>
  <si>
    <t>felhalmozási célú</t>
  </si>
  <si>
    <t>működési célú</t>
  </si>
  <si>
    <t>Céltartalék összesen:</t>
  </si>
  <si>
    <t>Általános tartalékok</t>
  </si>
  <si>
    <t>Általános tartalék összesen:</t>
  </si>
  <si>
    <t xml:space="preserve">Támogatásértékű működési bevétel helyi önkormányzatoktól és költségvetési szerveiktől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</si>
  <si>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</si>
  <si>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</si>
  <si>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</si>
  <si>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</si>
  <si>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</si>
  <si>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</si>
  <si>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</si>
  <si>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</si>
  <si>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</si>
  <si>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</si>
  <si>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>felhalmozási bevétel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</si>
  <si>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</si>
  <si>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</si>
  <si>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</si>
  <si>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</si>
  <si>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</si>
  <si>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</si>
  <si>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</si>
  <si>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</si>
  <si>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</si>
  <si>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</si>
  <si>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</si>
  <si>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</si>
  <si>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</si>
  <si>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</si>
  <si>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</si>
  <si>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</si>
  <si>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</si>
  <si>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</si>
  <si>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</si>
  <si>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</si>
  <si>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</si>
  <si>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</si>
  <si>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</si>
  <si>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</si>
  <si>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</si>
  <si>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</si>
  <si>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</si>
  <si>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</si>
  <si>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TÁRSULÁS ÖSSZESEN</t>
  </si>
  <si>
    <t>felhalmozási célú ÁFA bevételek</t>
  </si>
  <si>
    <t>intézményi működési bevételek, kamatbevételek</t>
  </si>
  <si>
    <t>általános tartalék</t>
  </si>
  <si>
    <t>általános</t>
  </si>
  <si>
    <t>2011. évi tagi tartozás</t>
  </si>
  <si>
    <t>2012. évi tagi tartozás</t>
  </si>
  <si>
    <t>KEOP 7.1.1.1 pályázat</t>
  </si>
  <si>
    <t>KEOP 7.1.1.1 / 09-11-2012-0001 pályázat</t>
  </si>
  <si>
    <t xml:space="preserve">felhalmozási célú támogatás államháztartáson belülről </t>
  </si>
  <si>
    <t>Felhalmozási célú ÁFA visszatérülés KEOP 7.1.1.1 pályázat</t>
  </si>
  <si>
    <t>Felhalmozási célú ÁFA visszatérülés KEOP 7.1.1.1 / 09-11-2012-0001 pályázat</t>
  </si>
  <si>
    <t>felhalmozási célú egyéb bevételek összesen:</t>
  </si>
  <si>
    <t>finanszírozási bevételként a költségvetési maradvány, vállalkozási maradvány felhasználása</t>
  </si>
  <si>
    <t>nincs</t>
  </si>
  <si>
    <t>NYUGAT-DUNÁNTÚLI REGIONÁLIS HULLADÉKGAZDÁLKODÁSI ÖNKORMÁNYZATI TÁRSULÁS</t>
  </si>
  <si>
    <t>2013. ÉVI LÉTSZÁM ELŐIRÁNYZATAI (E Ft)</t>
  </si>
  <si>
    <t>ELŐIRÁNYZAT FELHASZNÁLÁSI ÜTEMTERVE (E Ft)</t>
  </si>
  <si>
    <t>intézményi működési bevételek, kamat bevételek</t>
  </si>
  <si>
    <t>Megnevezés</t>
  </si>
  <si>
    <t>BERUHÁZÁSOK MINDÖSSZESEN</t>
  </si>
  <si>
    <t>Működési célú projekt KEOP-1.1.1/2F/09-11-2012-0001tájékoztatással, nyilvánossággal kapcsolatoks feladatok ellátása</t>
  </si>
  <si>
    <t>TÁRSULÁS ÖSSZESEN 2013. MÓDOSÍTOTT  EI..</t>
  </si>
  <si>
    <t xml:space="preserve">Működési célú támogatásértékű bevételek </t>
  </si>
  <si>
    <t>2014ÉV</t>
  </si>
  <si>
    <t>2016. ÉV</t>
  </si>
  <si>
    <t>előző év</t>
  </si>
  <si>
    <t>előző évek</t>
  </si>
  <si>
    <t>2014. ÉVI EU PROJEKTHEZ KAPCSOLÓDÓ BEVÉTELEI ÉS KIADÁSAI (E Ft)</t>
  </si>
  <si>
    <t>bruttó</t>
  </si>
  <si>
    <t>KEOP-1.1.1/2F/09-11-212-001 tájékoztatással, nyilvánossággal kapcsolatos feladatok ellátása</t>
  </si>
  <si>
    <t>Felhalmozási célú ÁFA visszatérülés KEOP 7.1.1.1 / 09-11-2012-0001 pályázat ford. áfa</t>
  </si>
  <si>
    <t>2013. évi tagi tartozás</t>
  </si>
  <si>
    <t>működési célú ÁFA visszatérülés KEOP 7.1.1.1 pályázat</t>
  </si>
  <si>
    <t>működési célú ÁFA visszatérülés KEOP 7.1.1.1 / 09-11-2012-0001 pályázat</t>
  </si>
  <si>
    <t>KEOP működési célú ÁFA bevételek</t>
  </si>
  <si>
    <t>KEOP-1.1.1/2F/09-11-212-001 működési célú áfa bevétel</t>
  </si>
  <si>
    <t xml:space="preserve">2014.év mód. </t>
  </si>
  <si>
    <t>mellékszámítás</t>
  </si>
  <si>
    <t>mérnök</t>
  </si>
  <si>
    <t>projektmen.</t>
  </si>
  <si>
    <t>közbeszerzés</t>
  </si>
  <si>
    <t>tájékoztatás,nyilvánosság</t>
  </si>
  <si>
    <t>összesen</t>
  </si>
  <si>
    <t>áfával számolva</t>
  </si>
  <si>
    <t>működési célú ÁFA visszatérülés KEOP 7.1.1.1 / 09-11-2012-0001 pályázat ford. áfa</t>
  </si>
  <si>
    <t>működési célú egyéb bevételek összesen:</t>
  </si>
  <si>
    <t xml:space="preserve"> előző évi pénzmaradvány igénybevétele működési célra (finanszírozási c. bev.), KEOP pályázattal kapcsolatban</t>
  </si>
  <si>
    <t>Működési célú projekt KEOP-1.1.1/2F/09-11-2012-0001. nem elszámolható kiadása</t>
  </si>
  <si>
    <t>az európai uniós forrásból finanszírozott támogatással megvalósuló programok, projektek bevételei tartalék</t>
  </si>
  <si>
    <t>kapott kamatok felhalmozási célú</t>
  </si>
  <si>
    <t xml:space="preserve">2014. évi tagi tartozás </t>
  </si>
  <si>
    <t>kiszámlázott szolg. Áfa</t>
  </si>
  <si>
    <t>intézményi működési bevételek, kiszámlázott termékek áfa</t>
  </si>
  <si>
    <t>Működési célú projekt KEOP-1.1.1/2F/09-11-2012-0001. bevétele</t>
  </si>
  <si>
    <t>B3</t>
  </si>
  <si>
    <t>B4</t>
  </si>
  <si>
    <t>B1</t>
  </si>
  <si>
    <t>B2</t>
  </si>
  <si>
    <t>K1</t>
  </si>
  <si>
    <t>K2</t>
  </si>
  <si>
    <t>K3</t>
  </si>
  <si>
    <t>K9</t>
  </si>
  <si>
    <t>K6</t>
  </si>
  <si>
    <t>K7</t>
  </si>
  <si>
    <t>Nyugat-dunántúli Hulladékgazdálkodási Társulás</t>
  </si>
  <si>
    <t>BEVÉTELEK</t>
  </si>
  <si>
    <t>KIADÁSOK</t>
  </si>
  <si>
    <t>bevételei</t>
  </si>
  <si>
    <t>kiadásai</t>
  </si>
  <si>
    <t xml:space="preserve">KÖLTSÉGVETÉSI BEVÉTELEK </t>
  </si>
  <si>
    <t>KÖLTSÉGVETÉSI 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</si>
  <si>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</si>
  <si>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</si>
  <si>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</si>
  <si>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</si>
  <si>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Működési bevétel</t>
  </si>
  <si>
    <t>Dologi kiadások</t>
  </si>
  <si>
    <t>B6</t>
  </si>
  <si>
    <t>Működési célú átvett pénzeszközök</t>
  </si>
  <si>
    <t>K4</t>
  </si>
  <si>
    <t>Ellátottak pénzbeli juttatásai</t>
  </si>
  <si>
    <t>K5</t>
  </si>
  <si>
    <t>Működési bevételek összesen</t>
  </si>
  <si>
    <t>Működési kiadások összesen</t>
  </si>
  <si>
    <t>Felhalmozási célú támogatások államháztartáson belülről</t>
  </si>
  <si>
    <t>Beruházások</t>
  </si>
  <si>
    <t>B5</t>
  </si>
  <si>
    <t>Felhalmozási bevételek</t>
  </si>
  <si>
    <t>Felújítások</t>
  </si>
  <si>
    <t>B7</t>
  </si>
  <si>
    <t>Felhalmozási célú átvett pénzeszközök</t>
  </si>
  <si>
    <t>K8</t>
  </si>
  <si>
    <t>Egyéb felhalmozási célú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</si>
  <si>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</si>
  <si>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</si>
  <si>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</si>
  <si>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</si>
  <si>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B8</t>
  </si>
  <si>
    <t>Finanszírozási bevételek</t>
  </si>
  <si>
    <t>Finanszírozási kiadások</t>
  </si>
  <si>
    <t>MINDÖSSZESEN BEVÉTELEK</t>
  </si>
  <si>
    <t>MINDÖSSZESEN KIADÁSOK</t>
  </si>
  <si>
    <t>k3</t>
  </si>
  <si>
    <t>Társulás</t>
  </si>
  <si>
    <t>eredeti ei.</t>
  </si>
  <si>
    <t>Társulás eredeti ei.</t>
  </si>
  <si>
    <t>Keop-2.3.0/2F/2008-0006.sz Projekt kiadásai</t>
  </si>
  <si>
    <t xml:space="preserve">felhalmozási kiadások </t>
  </si>
  <si>
    <t>keop-2.3.0/2F/2008-0006sz. Projekt kiadásaiKEOP-2.3.0/2F-2008  A települési szilárdhulladék-lerakókat érintő térségi szintű rekultivációs programok elvégzése  nem elszámolható</t>
  </si>
  <si>
    <t>KEOP2.3.0/2F-2008-0006. rekultivácós pályázat</t>
  </si>
  <si>
    <t>keop-2.3.0/2F/2008-0006sz. Projekt kiadásaiKEOP-2.3.0/2F-2008  A települési szilárdhulladék-lerakókat érintő térségi szintű rekultivációs programok elvégzése nem elszámolható</t>
  </si>
  <si>
    <t>2010. évi tagi tartozás</t>
  </si>
  <si>
    <t>2009. évi tagi tartozás</t>
  </si>
  <si>
    <t>2015. évi tagi  tartozás</t>
  </si>
  <si>
    <t>beruházások iroda működéséhez</t>
  </si>
  <si>
    <t>beruházások KEOP-1.1.1/2F/09611-2012-001 nem elszámolható kiadásai</t>
  </si>
  <si>
    <t xml:space="preserve">NYUGAT-DUNÁNTÚLI REGIONÁLIS HULLADÉKGAZDÁLKODÁSI ÖNKORMÁNYZATI </t>
  </si>
  <si>
    <t>2015. évi tagi tartozás</t>
  </si>
  <si>
    <t>beruházások  iroda működéséhez</t>
  </si>
  <si>
    <t>beruházások (iroda működéséhez)</t>
  </si>
  <si>
    <t>2016. évi tagi tartozás</t>
  </si>
  <si>
    <t>2017. évi tagi tartozás</t>
  </si>
  <si>
    <t>Tulajdonosi bevételek</t>
  </si>
  <si>
    <t>lekötött bankbetétek megszüntetése</t>
  </si>
  <si>
    <t>tulajdonosi bevételek</t>
  </si>
  <si>
    <t>Forgatási célú belföldi értékpapir vásárlása</t>
  </si>
  <si>
    <t>Lekötött bankbetétek megszüntetése</t>
  </si>
  <si>
    <t>forgatási célú belföldi értékpapírok vásárlása</t>
  </si>
  <si>
    <t>STKH. Bérleti díj</t>
  </si>
  <si>
    <t>jóteljesítési biztosíték érvényesítése</t>
  </si>
  <si>
    <t>intézményi működési bevételek</t>
  </si>
  <si>
    <t>KEOP-1.1.1/2F/09-11-212-001 projekttel  kapcsolatos feladatok ellátása(hulladékudvar)</t>
  </si>
  <si>
    <t>KEOP-2.3.0/2F/2008-0006sz. Projekt kiadása(rekultiváció)</t>
  </si>
  <si>
    <t>Hulladékudvar bérleti díj miatti fizetendő ÁFA</t>
  </si>
  <si>
    <t>Egyéb működési célú kiadások /tartalék/</t>
  </si>
  <si>
    <t>Tulajdonosi bevételek (STKH bérleti díj)</t>
  </si>
  <si>
    <t>lekötött bankbetétek megszüntetése (finanszirozási célú bevétel)</t>
  </si>
  <si>
    <t>Forgatási célú értékpapírok beváltása(finanszírozási célú bevétel)</t>
  </si>
  <si>
    <t>Forgatási célú belföldi értékpapírok vásárlása(finanszírozási célú kiadás)</t>
  </si>
  <si>
    <t>forgatási célú értékpapírok beváltása</t>
  </si>
  <si>
    <t>forgatási célú értékpapírok beváltása(finanszírozási célú bevétel)</t>
  </si>
  <si>
    <t>Forgatási célú belföldi értékpapírok vásárlása(finanszírozási kiadás)</t>
  </si>
  <si>
    <t>Forgatási célú értékpapírok beváltása(finanszirozási célú bevétel)</t>
  </si>
  <si>
    <t>Forgatási célú értékpapírok vásárlása</t>
  </si>
  <si>
    <t>2018. évi tagi tartozás</t>
  </si>
  <si>
    <t>2019. évi tagi hozzájárulás</t>
  </si>
  <si>
    <t>Működési célú projekt KEOP-1.1.1/2F/09-11-2012-0001 nem elszámolható kiadásai(hulladékudvar)</t>
  </si>
  <si>
    <t>Működési célú projekt KEOP-1.1.1/2F/09-11-2012-0001. kapcsolatos feladatok ellátása nem elszámolható hulladékudvar</t>
  </si>
  <si>
    <t>2017. évi  tagi tartozás</t>
  </si>
  <si>
    <t>2020. évi tagi hozzájárulás</t>
  </si>
  <si>
    <t>Általános forgalmi adó visszatérítése</t>
  </si>
  <si>
    <t>egyéb működési célú támogatások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</si>
  <si>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szerveik</t>
    </r>
  </si>
  <si>
    <t xml:space="preserve">      - a helyi önkormányzatok és költségvetési szerveik</t>
  </si>
  <si>
    <t>2009. évi tartozás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</si>
  <si>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</t>
    </r>
  </si>
  <si>
    <t xml:space="preserve">      -a helyi önkormányzatok és költségvetési szervei</t>
  </si>
  <si>
    <t xml:space="preserve">      -a helyi önkormányzatok és költségvetési szerveik</t>
  </si>
  <si>
    <t>2023. ÉVI  BEVÉTELEI (E Ft)</t>
  </si>
  <si>
    <t>2022 évi mód. ei.</t>
  </si>
  <si>
    <t>2023. évi eredeti ei.</t>
  </si>
  <si>
    <t>2023. ÉVI KIADÁSAI (E Ft)</t>
  </si>
  <si>
    <t xml:space="preserve">2022. ÉVI mód. EI. </t>
  </si>
  <si>
    <t xml:space="preserve">2023. ÉVI eredeti. EI. </t>
  </si>
  <si>
    <t>2023. ÉVI FINANSZÍROZÁSI BEVÉTELEI ÉS KIADÁSAI (E Ft)</t>
  </si>
  <si>
    <t xml:space="preserve">2022. ÉVI MÓD. EI. ÖSSZESEN </t>
  </si>
  <si>
    <t xml:space="preserve">2023. ÉVI  EI. ÖSSZESEN </t>
  </si>
  <si>
    <t>TÁRSULÁS PÁLYÁZATBÓL MEGVALÓSULT  2023. ÉVI BERUHÁZÁSAI ÉS FELÚJÍTÁSAI (E Ft)</t>
  </si>
  <si>
    <t>2022. évi  mód. ei.</t>
  </si>
  <si>
    <t>2023.ÉVI  EI.</t>
  </si>
  <si>
    <t>hitel, kölcsön felvétele, átvállalása 2023. ÉV</t>
  </si>
  <si>
    <t>A fenti előirányzatokból 2023. költségvetési év azon fejlesztési céljai, amelyek megvalósításához a Stabilitási tv. 3. § (1) bekezdése szerinti adósságot keletkeztető ügylet megkötése válik vagy válhat szükségessé (forrás feltüntetése ezer forintban)</t>
  </si>
  <si>
    <t>TÁRSULÁS 2023. ÉVI TARTALÉK ELŐIRÁNYZATAI (E Ft)</t>
  </si>
  <si>
    <t>2022 évi mód.  Ei.</t>
  </si>
  <si>
    <t>2023. eredeti ei.</t>
  </si>
  <si>
    <t>2022.évi mód.  Ei.</t>
  </si>
  <si>
    <t>2023. ÉVI TÁMOGATÁSÉRTÉKŰ BEVÉTELEI  Ft)</t>
  </si>
  <si>
    <t>2023. évi tagi hozzájárulás</t>
  </si>
  <si>
    <t>2014. évi tagi tartozás</t>
  </si>
  <si>
    <t>2021. évi tagi hozzájárulás</t>
  </si>
  <si>
    <t>2022. évi tagi hozzájárulás</t>
  </si>
  <si>
    <t xml:space="preserve">2022. évi  követelés előírása </t>
  </si>
  <si>
    <t xml:space="preserve">2023.évi  követelés előírása </t>
  </si>
  <si>
    <t xml:space="preserve">2022. ÉVI követelés előírása  </t>
  </si>
  <si>
    <t>2023.évi követelés előírása</t>
  </si>
  <si>
    <t>2023. ÉVI EGYÉB MŰKÖDÉSI ÉS   FELHALMOZÁSI CÉLÚ BEVÉTELEI (E Ft)</t>
  </si>
  <si>
    <t>2022.évi mód. ei.</t>
  </si>
  <si>
    <t>2023.évi eredeti ei.</t>
  </si>
  <si>
    <t xml:space="preserve">2022 évi mód. ei. </t>
  </si>
  <si>
    <t xml:space="preserve">2023. évi eredeti ei. </t>
  </si>
  <si>
    <t>2023. ÉVI BEVÉTELI MÉRLEGE (E Ft)</t>
  </si>
  <si>
    <t>2022. évi  mód.ei.</t>
  </si>
  <si>
    <t>2023. ÉVI KIADÁSI MÉRLEGE (E Ft)</t>
  </si>
  <si>
    <t xml:space="preserve">2022.évi mód.ei. </t>
  </si>
  <si>
    <t>2023. ÉVI BEVÉTELI ÉS KIADÁSI ELŐIRÁNYZATAI FELADATOK SZERINT (E Ft)</t>
  </si>
  <si>
    <t>2022. évi mód. Ei.ÖSSZESEN</t>
  </si>
  <si>
    <t>2023. évi  Ei.</t>
  </si>
  <si>
    <t>2022. ÉVI  MÓD. EI. ÖSSZESEN</t>
  </si>
  <si>
    <t xml:space="preserve">2023. évi bevételei  kiemelt előirányzatonként </t>
  </si>
  <si>
    <t xml:space="preserve">2023. évi  kiadásai kiemelt előirányzatonként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</si>
</sst>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#,##0_ ;\-#,##0\ 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_-* #,##0.0\ _F_t_-;\-* #,##0.0\ _F_t_-;_-* &quot;-&quot;??\ _F_t_-;_-@_-"/>
    <numFmt numFmtId="181" formatCode="_-* #,##0\ _F_t_-;\-* #,##0\ _F_t_-;_-* &quot;-&quot;??\ _F_t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b/>
      <sz val="10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9"/>
      <name val="Bookman Old Style"/>
      <family val="1"/>
    </font>
    <font>
      <b/>
      <i/>
      <sz val="11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i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Bookman Old Style"/>
      <family val="1"/>
    </font>
    <font>
      <sz val="12"/>
      <name val="Arial CE"/>
      <family val="2"/>
    </font>
    <font>
      <sz val="8"/>
      <name val="Times New Roman CE"/>
      <family val="0"/>
    </font>
    <font>
      <b/>
      <sz val="14"/>
      <name val="Arial"/>
      <family val="2"/>
    </font>
    <font>
      <sz val="12"/>
      <color indexed="10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4"/>
      <name val="Arial CE"/>
      <family val="0"/>
    </font>
    <font>
      <b/>
      <sz val="14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74" fontId="12" fillId="0" borderId="10" xfId="55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74" fontId="17" fillId="0" borderId="10" xfId="55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0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5" fillId="0" borderId="10" xfId="0" applyFont="1" applyBorder="1" applyAlignment="1">
      <alignment/>
    </xf>
    <xf numFmtId="0" fontId="5" fillId="1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15" fillId="1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3" fillId="0" borderId="12" xfId="0" applyFont="1" applyBorder="1" applyAlignment="1">
      <alignment/>
    </xf>
    <xf numFmtId="0" fontId="23" fillId="0" borderId="10" xfId="58" applyFont="1" applyFill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/>
    </xf>
    <xf numFmtId="0" fontId="14" fillId="0" borderId="0" xfId="0" applyFont="1" applyFill="1" applyBorder="1" applyAlignment="1">
      <alignment wrapText="1"/>
    </xf>
    <xf numFmtId="0" fontId="26" fillId="0" borderId="0" xfId="0" applyFont="1" applyAlignment="1">
      <alignment/>
    </xf>
    <xf numFmtId="0" fontId="2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2" fillId="1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3" fontId="3" fillId="10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174" fontId="24" fillId="0" borderId="12" xfId="55" applyNumberFormat="1" applyFont="1" applyFill="1" applyBorder="1" applyAlignment="1">
      <alignment horizontal="left" vertical="center" wrapText="1"/>
      <protection/>
    </xf>
    <xf numFmtId="174" fontId="18" fillId="0" borderId="17" xfId="55" applyNumberFormat="1" applyFont="1" applyFill="1" applyBorder="1" applyAlignment="1">
      <alignment horizontal="left" vertical="center" wrapText="1"/>
      <protection/>
    </xf>
    <xf numFmtId="0" fontId="24" fillId="0" borderId="12" xfId="54" applyFont="1" applyFill="1" applyBorder="1" applyAlignment="1">
      <alignment horizontal="left" vertical="center" wrapText="1"/>
      <protection/>
    </xf>
    <xf numFmtId="3" fontId="3" fillId="0" borderId="16" xfId="0" applyNumberFormat="1" applyFont="1" applyBorder="1" applyAlignment="1">
      <alignment/>
    </xf>
    <xf numFmtId="0" fontId="2" fillId="0" borderId="12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justify"/>
    </xf>
    <xf numFmtId="0" fontId="28" fillId="0" borderId="10" xfId="0" applyFont="1" applyFill="1" applyBorder="1" applyAlignment="1">
      <alignment horizontal="justify"/>
    </xf>
    <xf numFmtId="164" fontId="0" fillId="0" borderId="16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15" fillId="0" borderId="16" xfId="0" applyNumberFormat="1" applyFont="1" applyFill="1" applyBorder="1" applyAlignment="1">
      <alignment/>
    </xf>
    <xf numFmtId="164" fontId="27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26" fillId="32" borderId="16" xfId="0" applyNumberFormat="1" applyFon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15" fillId="10" borderId="16" xfId="0" applyNumberFormat="1" applyFont="1" applyFill="1" applyBorder="1" applyAlignment="1">
      <alignment/>
    </xf>
    <xf numFmtId="164" fontId="0" fillId="32" borderId="16" xfId="0" applyNumberFormat="1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164" fontId="15" fillId="10" borderId="10" xfId="0" applyNumberFormat="1" applyFont="1" applyFill="1" applyBorder="1" applyAlignment="1">
      <alignment/>
    </xf>
    <xf numFmtId="0" fontId="15" fillId="0" borderId="19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19" xfId="0" applyFont="1" applyBorder="1" applyAlignment="1">
      <alignment/>
    </xf>
    <xf numFmtId="3" fontId="23" fillId="0" borderId="20" xfId="0" applyNumberFormat="1" applyFont="1" applyFill="1" applyBorder="1" applyAlignment="1">
      <alignment/>
    </xf>
    <xf numFmtId="164" fontId="15" fillId="32" borderId="1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15" fillId="10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3" fillId="0" borderId="21" xfId="57" applyFont="1" applyBorder="1" applyAlignment="1">
      <alignment horizontal="center"/>
      <protection/>
    </xf>
    <xf numFmtId="0" fontId="33" fillId="0" borderId="22" xfId="57" applyFont="1" applyBorder="1" applyAlignment="1">
      <alignment horizontal="center"/>
      <protection/>
    </xf>
    <xf numFmtId="164" fontId="0" fillId="34" borderId="23" xfId="0" applyNumberFormat="1" applyFill="1" applyBorder="1" applyAlignment="1">
      <alignment/>
    </xf>
    <xf numFmtId="164" fontId="0" fillId="4" borderId="23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  <xf numFmtId="164" fontId="15" fillId="10" borderId="23" xfId="0" applyNumberFormat="1" applyFont="1" applyFill="1" applyBorder="1" applyAlignment="1">
      <alignment/>
    </xf>
    <xf numFmtId="0" fontId="15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4" fillId="0" borderId="18" xfId="0" applyFont="1" applyBorder="1" applyAlignment="1">
      <alignment/>
    </xf>
    <xf numFmtId="0" fontId="0" fillId="0" borderId="25" xfId="0" applyBorder="1" applyAlignment="1">
      <alignment/>
    </xf>
    <xf numFmtId="164" fontId="13" fillId="0" borderId="18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14" fillId="0" borderId="18" xfId="0" applyFont="1" applyFill="1" applyBorder="1" applyAlignment="1">
      <alignment wrapText="1"/>
    </xf>
    <xf numFmtId="3" fontId="13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justify"/>
    </xf>
    <xf numFmtId="174" fontId="12" fillId="0" borderId="12" xfId="55" applyNumberFormat="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/>
    </xf>
    <xf numFmtId="0" fontId="5" fillId="32" borderId="12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5" fillId="0" borderId="12" xfId="0" applyFont="1" applyBorder="1" applyAlignment="1">
      <alignment horizontal="justify"/>
    </xf>
    <xf numFmtId="0" fontId="5" fillId="1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14" fillId="0" borderId="17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4" borderId="12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36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5" fillId="33" borderId="12" xfId="0" applyFont="1" applyFill="1" applyBorder="1" applyAlignment="1">
      <alignment horizontal="justify" wrapText="1"/>
    </xf>
    <xf numFmtId="0" fontId="5" fillId="33" borderId="12" xfId="0" applyFont="1" applyFill="1" applyBorder="1" applyAlignment="1">
      <alignment wrapText="1"/>
    </xf>
    <xf numFmtId="0" fontId="15" fillId="32" borderId="10" xfId="0" applyFont="1" applyFill="1" applyBorder="1" applyAlignment="1">
      <alignment/>
    </xf>
    <xf numFmtId="0" fontId="33" fillId="0" borderId="22" xfId="57" applyFont="1" applyBorder="1" applyAlignment="1">
      <alignment horizontal="center"/>
      <protection/>
    </xf>
    <xf numFmtId="0" fontId="29" fillId="0" borderId="0" xfId="57" applyFont="1">
      <alignment/>
      <protection/>
    </xf>
    <xf numFmtId="0" fontId="32" fillId="0" borderId="0" xfId="57" applyFont="1">
      <alignment/>
      <protection/>
    </xf>
    <xf numFmtId="0" fontId="33" fillId="0" borderId="0" xfId="57" applyFont="1">
      <alignment/>
      <protection/>
    </xf>
    <xf numFmtId="0" fontId="33" fillId="0" borderId="26" xfId="57" applyFont="1" applyBorder="1" applyAlignment="1">
      <alignment horizontal="center"/>
      <protection/>
    </xf>
    <xf numFmtId="0" fontId="29" fillId="0" borderId="27" xfId="57" applyFont="1" applyBorder="1">
      <alignment/>
      <protection/>
    </xf>
    <xf numFmtId="0" fontId="33" fillId="0" borderId="26" xfId="57" applyFont="1" applyBorder="1" applyAlignment="1">
      <alignment horizontal="center"/>
      <protection/>
    </xf>
    <xf numFmtId="0" fontId="33" fillId="0" borderId="28" xfId="57" applyFont="1" applyBorder="1" applyAlignment="1">
      <alignment horizontal="center"/>
      <protection/>
    </xf>
    <xf numFmtId="0" fontId="29" fillId="0" borderId="29" xfId="57" applyFont="1" applyBorder="1">
      <alignment/>
      <protection/>
    </xf>
    <xf numFmtId="0" fontId="33" fillId="0" borderId="28" xfId="57" applyFont="1" applyBorder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0" fontId="33" fillId="0" borderId="27" xfId="57" applyFont="1" applyBorder="1" applyAlignment="1">
      <alignment horizontal="center"/>
      <protection/>
    </xf>
    <xf numFmtId="0" fontId="33" fillId="0" borderId="21" xfId="57" applyFont="1" applyBorder="1" applyAlignment="1">
      <alignment horizontal="center"/>
      <protection/>
    </xf>
    <xf numFmtId="3" fontId="33" fillId="0" borderId="30" xfId="57" applyNumberFormat="1" applyFont="1" applyBorder="1" applyAlignment="1">
      <alignment horizontal="center"/>
      <protection/>
    </xf>
    <xf numFmtId="0" fontId="27" fillId="0" borderId="31" xfId="56" applyFont="1" applyBorder="1">
      <alignment/>
      <protection/>
    </xf>
    <xf numFmtId="3" fontId="29" fillId="0" borderId="30" xfId="57" applyNumberFormat="1" applyFont="1" applyBorder="1">
      <alignment/>
      <protection/>
    </xf>
    <xf numFmtId="3" fontId="33" fillId="0" borderId="26" xfId="57" applyNumberFormat="1" applyFont="1" applyBorder="1" applyAlignment="1">
      <alignment horizontal="center"/>
      <protection/>
    </xf>
    <xf numFmtId="3" fontId="29" fillId="0" borderId="26" xfId="57" applyNumberFormat="1" applyFont="1" applyBorder="1">
      <alignment/>
      <protection/>
    </xf>
    <xf numFmtId="3" fontId="29" fillId="0" borderId="0" xfId="57" applyNumberFormat="1" applyFont="1">
      <alignment/>
      <protection/>
    </xf>
    <xf numFmtId="3" fontId="33" fillId="0" borderId="32" xfId="57" applyNumberFormat="1" applyFont="1" applyBorder="1" applyAlignment="1">
      <alignment horizontal="center"/>
      <protection/>
    </xf>
    <xf numFmtId="0" fontId="27" fillId="0" borderId="33" xfId="56" applyFont="1" applyBorder="1">
      <alignment/>
      <protection/>
    </xf>
    <xf numFmtId="3" fontId="33" fillId="0" borderId="32" xfId="57" applyNumberFormat="1" applyFont="1" applyBorder="1" applyAlignment="1">
      <alignment horizontal="center"/>
      <protection/>
    </xf>
    <xf numFmtId="0" fontId="27" fillId="0" borderId="33" xfId="56" applyFont="1" applyBorder="1" applyAlignment="1">
      <alignment wrapText="1"/>
      <protection/>
    </xf>
    <xf numFmtId="3" fontId="29" fillId="0" borderId="32" xfId="57" applyNumberFormat="1" applyFont="1" applyBorder="1">
      <alignment/>
      <protection/>
    </xf>
    <xf numFmtId="3" fontId="33" fillId="0" borderId="34" xfId="57" applyNumberFormat="1" applyFont="1" applyBorder="1" applyAlignment="1">
      <alignment horizontal="center"/>
      <protection/>
    </xf>
    <xf numFmtId="0" fontId="27" fillId="0" borderId="35" xfId="56" applyFont="1" applyBorder="1">
      <alignment/>
      <protection/>
    </xf>
    <xf numFmtId="3" fontId="33" fillId="0" borderId="36" xfId="57" applyNumberFormat="1" applyFont="1" applyBorder="1" applyAlignment="1">
      <alignment horizontal="center"/>
      <protection/>
    </xf>
    <xf numFmtId="0" fontId="35" fillId="0" borderId="37" xfId="57" applyFont="1" applyBorder="1">
      <alignment/>
      <protection/>
    </xf>
    <xf numFmtId="3" fontId="33" fillId="0" borderId="36" xfId="57" applyNumberFormat="1" applyFont="1" applyBorder="1">
      <alignment/>
      <protection/>
    </xf>
    <xf numFmtId="3" fontId="33" fillId="0" borderId="38" xfId="57" applyNumberFormat="1" applyFont="1" applyBorder="1" applyAlignment="1">
      <alignment horizontal="center"/>
      <protection/>
    </xf>
    <xf numFmtId="0" fontId="27" fillId="0" borderId="21" xfId="56" applyFont="1" applyBorder="1">
      <alignment/>
      <protection/>
    </xf>
    <xf numFmtId="3" fontId="29" fillId="0" borderId="22" xfId="57" applyNumberFormat="1" applyFont="1" applyBorder="1">
      <alignment/>
      <protection/>
    </xf>
    <xf numFmtId="0" fontId="33" fillId="0" borderId="0" xfId="57" applyFont="1">
      <alignment/>
      <protection/>
    </xf>
    <xf numFmtId="3" fontId="33" fillId="0" borderId="30" xfId="57" applyNumberFormat="1" applyFont="1" applyBorder="1" applyAlignment="1">
      <alignment horizontal="center"/>
      <protection/>
    </xf>
    <xf numFmtId="0" fontId="27" fillId="0" borderId="27" xfId="56" applyFont="1" applyBorder="1">
      <alignment/>
      <protection/>
    </xf>
    <xf numFmtId="0" fontId="35" fillId="0" borderId="37" xfId="57" applyFont="1" applyBorder="1" applyAlignment="1">
      <alignment horizontal="justify"/>
      <protection/>
    </xf>
    <xf numFmtId="3" fontId="33" fillId="0" borderId="36" xfId="57" applyNumberFormat="1" applyFont="1" applyFill="1" applyBorder="1" applyAlignment="1">
      <alignment horizontal="center"/>
      <protection/>
    </xf>
    <xf numFmtId="3" fontId="33" fillId="0" borderId="26" xfId="57" applyNumberFormat="1" applyFont="1" applyBorder="1" applyAlignment="1">
      <alignment horizontal="center"/>
      <protection/>
    </xf>
    <xf numFmtId="0" fontId="35" fillId="0" borderId="27" xfId="57" applyFont="1" applyBorder="1" applyAlignment="1">
      <alignment horizontal="justify"/>
      <protection/>
    </xf>
    <xf numFmtId="3" fontId="33" fillId="0" borderId="22" xfId="57" applyNumberFormat="1" applyFont="1" applyBorder="1" applyAlignment="1">
      <alignment horizontal="center"/>
      <protection/>
    </xf>
    <xf numFmtId="0" fontId="35" fillId="0" borderId="21" xfId="57" applyFont="1" applyBorder="1" applyAlignment="1">
      <alignment horizontal="justify"/>
      <protection/>
    </xf>
    <xf numFmtId="3" fontId="33" fillId="0" borderId="36" xfId="57" applyNumberFormat="1" applyFont="1" applyBorder="1" applyAlignment="1">
      <alignment horizontal="center"/>
      <protection/>
    </xf>
    <xf numFmtId="0" fontId="35" fillId="0" borderId="37" xfId="57" applyFont="1" applyBorder="1">
      <alignment/>
      <protection/>
    </xf>
    <xf numFmtId="3" fontId="33" fillId="0" borderId="36" xfId="57" applyNumberFormat="1" applyFont="1" applyBorder="1">
      <alignment/>
      <protection/>
    </xf>
    <xf numFmtId="3" fontId="33" fillId="0" borderId="0" xfId="57" applyNumberFormat="1" applyFont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29" fillId="0" borderId="0" xfId="57" applyFont="1" applyBorder="1">
      <alignment/>
      <protection/>
    </xf>
    <xf numFmtId="3" fontId="33" fillId="0" borderId="0" xfId="57" applyNumberFormat="1" applyFont="1">
      <alignment/>
      <protection/>
    </xf>
    <xf numFmtId="3" fontId="33" fillId="0" borderId="0" xfId="57" applyNumberFormat="1" applyFont="1" applyFill="1">
      <alignment/>
      <protection/>
    </xf>
    <xf numFmtId="0" fontId="15" fillId="0" borderId="10" xfId="0" applyFont="1" applyFill="1" applyBorder="1" applyAlignment="1">
      <alignment/>
    </xf>
    <xf numFmtId="0" fontId="15" fillId="0" borderId="16" xfId="0" applyFont="1" applyBorder="1" applyAlignment="1">
      <alignment wrapText="1"/>
    </xf>
    <xf numFmtId="164" fontId="0" fillId="37" borderId="16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164" fontId="0" fillId="38" borderId="16" xfId="0" applyNumberFormat="1" applyFill="1" applyBorder="1" applyAlignment="1">
      <alignment/>
    </xf>
    <xf numFmtId="164" fontId="0" fillId="39" borderId="16" xfId="0" applyNumberFormat="1" applyFill="1" applyBorder="1" applyAlignment="1">
      <alignment/>
    </xf>
    <xf numFmtId="0" fontId="0" fillId="0" borderId="39" xfId="0" applyBorder="1" applyAlignment="1">
      <alignment/>
    </xf>
    <xf numFmtId="0" fontId="15" fillId="0" borderId="40" xfId="0" applyFont="1" applyBorder="1" applyAlignment="1">
      <alignment horizontal="center" wrapText="1"/>
    </xf>
    <xf numFmtId="0" fontId="27" fillId="0" borderId="16" xfId="0" applyFont="1" applyBorder="1" applyAlignment="1">
      <alignment/>
    </xf>
    <xf numFmtId="164" fontId="13" fillId="0" borderId="41" xfId="0" applyNumberFormat="1" applyFont="1" applyBorder="1" applyAlignment="1">
      <alignment/>
    </xf>
    <xf numFmtId="0" fontId="14" fillId="0" borderId="42" xfId="0" applyFont="1" applyBorder="1" applyAlignment="1">
      <alignment horizontal="center"/>
    </xf>
    <xf numFmtId="0" fontId="11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justify"/>
    </xf>
    <xf numFmtId="0" fontId="5" fillId="0" borderId="43" xfId="0" applyFont="1" applyFill="1" applyBorder="1" applyAlignment="1">
      <alignment horizontal="justify"/>
    </xf>
    <xf numFmtId="0" fontId="0" fillId="0" borderId="32" xfId="0" applyBorder="1" applyAlignment="1">
      <alignment/>
    </xf>
    <xf numFmtId="0" fontId="15" fillId="0" borderId="24" xfId="0" applyFont="1" applyBorder="1" applyAlignment="1">
      <alignment horizontal="center" wrapText="1"/>
    </xf>
    <xf numFmtId="164" fontId="0" fillId="37" borderId="0" xfId="0" applyNumberFormat="1" applyFill="1" applyBorder="1" applyAlignment="1">
      <alignment/>
    </xf>
    <xf numFmtId="164" fontId="15" fillId="10" borderId="0" xfId="0" applyNumberFormat="1" applyFont="1" applyFill="1" applyBorder="1" applyAlignment="1">
      <alignment/>
    </xf>
    <xf numFmtId="164" fontId="0" fillId="32" borderId="0" xfId="0" applyNumberFormat="1" applyFill="1" applyBorder="1" applyAlignment="1">
      <alignment/>
    </xf>
    <xf numFmtId="164" fontId="13" fillId="0" borderId="0" xfId="0" applyNumberFormat="1" applyFont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36" fillId="0" borderId="10" xfId="0" applyFont="1" applyFill="1" applyBorder="1" applyAlignment="1">
      <alignment horizontal="justify"/>
    </xf>
    <xf numFmtId="0" fontId="15" fillId="0" borderId="14" xfId="0" applyFont="1" applyBorder="1" applyAlignment="1">
      <alignment wrapText="1"/>
    </xf>
    <xf numFmtId="3" fontId="0" fillId="0" borderId="32" xfId="0" applyNumberFormat="1" applyBorder="1" applyAlignment="1">
      <alignment/>
    </xf>
    <xf numFmtId="164" fontId="26" fillId="19" borderId="16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0" fontId="3" fillId="0" borderId="44" xfId="0" applyFont="1" applyBorder="1" applyAlignment="1">
      <alignment/>
    </xf>
    <xf numFmtId="181" fontId="0" fillId="0" borderId="10" xfId="40" applyNumberFormat="1" applyFont="1" applyBorder="1" applyAlignment="1">
      <alignment horizontal="right" indent="3"/>
    </xf>
    <xf numFmtId="0" fontId="3" fillId="0" borderId="44" xfId="0" applyFont="1" applyFill="1" applyBorder="1" applyAlignment="1">
      <alignment/>
    </xf>
    <xf numFmtId="181" fontId="0" fillId="0" borderId="10" xfId="40" applyNumberFormat="1" applyFont="1" applyBorder="1" applyAlignment="1">
      <alignment/>
    </xf>
    <xf numFmtId="181" fontId="0" fillId="0" borderId="10" xfId="40" applyNumberFormat="1" applyFont="1" applyBorder="1" applyAlignment="1">
      <alignment/>
    </xf>
    <xf numFmtId="181" fontId="0" fillId="33" borderId="10" xfId="40" applyNumberFormat="1" applyFont="1" applyFill="1" applyBorder="1" applyAlignment="1">
      <alignment/>
    </xf>
    <xf numFmtId="174" fontId="24" fillId="0" borderId="33" xfId="55" applyNumberFormat="1" applyFont="1" applyFill="1" applyBorder="1" applyAlignment="1">
      <alignment horizontal="left" vertical="center" wrapText="1"/>
      <protection/>
    </xf>
    <xf numFmtId="0" fontId="23" fillId="0" borderId="33" xfId="0" applyFont="1" applyBorder="1" applyAlignment="1">
      <alignment/>
    </xf>
    <xf numFmtId="0" fontId="23" fillId="0" borderId="35" xfId="0" applyFont="1" applyBorder="1" applyAlignment="1">
      <alignment/>
    </xf>
    <xf numFmtId="174" fontId="18" fillId="0" borderId="43" xfId="55" applyNumberFormat="1" applyFont="1" applyFill="1" applyBorder="1" applyAlignment="1">
      <alignment horizontal="left" vertical="center" wrapText="1"/>
      <protection/>
    </xf>
    <xf numFmtId="0" fontId="15" fillId="0" borderId="36" xfId="0" applyFont="1" applyBorder="1" applyAlignment="1">
      <alignment wrapText="1"/>
    </xf>
    <xf numFmtId="3" fontId="15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4" fontId="37" fillId="0" borderId="12" xfId="55" applyNumberFormat="1" applyFont="1" applyFill="1" applyBorder="1" applyAlignment="1">
      <alignment horizontal="left" vertical="center" wrapText="1"/>
      <protection/>
    </xf>
    <xf numFmtId="0" fontId="3" fillId="0" borderId="32" xfId="0" applyFont="1" applyBorder="1" applyAlignment="1">
      <alignment/>
    </xf>
    <xf numFmtId="3" fontId="23" fillId="0" borderId="32" xfId="0" applyNumberFormat="1" applyFont="1" applyFill="1" applyBorder="1" applyAlignment="1">
      <alignment/>
    </xf>
    <xf numFmtId="0" fontId="26" fillId="0" borderId="38" xfId="0" applyFont="1" applyBorder="1" applyAlignment="1">
      <alignment/>
    </xf>
    <xf numFmtId="181" fontId="15" fillId="10" borderId="10" xfId="40" applyNumberFormat="1" applyFont="1" applyFill="1" applyBorder="1" applyAlignment="1">
      <alignment/>
    </xf>
    <xf numFmtId="181" fontId="0" fillId="0" borderId="23" xfId="40" applyNumberFormat="1" applyFont="1" applyBorder="1" applyAlignment="1">
      <alignment/>
    </xf>
    <xf numFmtId="181" fontId="3" fillId="0" borderId="16" xfId="40" applyNumberFormat="1" applyFont="1" applyBorder="1" applyAlignment="1">
      <alignment/>
    </xf>
    <xf numFmtId="181" fontId="3" fillId="33" borderId="16" xfId="40" applyNumberFormat="1" applyFont="1" applyFill="1" applyBorder="1" applyAlignment="1">
      <alignment/>
    </xf>
    <xf numFmtId="181" fontId="13" fillId="10" borderId="16" xfId="40" applyNumberFormat="1" applyFont="1" applyFill="1" applyBorder="1" applyAlignment="1">
      <alignment/>
    </xf>
    <xf numFmtId="181" fontId="5" fillId="0" borderId="18" xfId="40" applyNumberFormat="1" applyFont="1" applyBorder="1" applyAlignment="1">
      <alignment/>
    </xf>
    <xf numFmtId="0" fontId="3" fillId="0" borderId="46" xfId="0" applyFont="1" applyFill="1" applyBorder="1" applyAlignment="1">
      <alignment/>
    </xf>
    <xf numFmtId="0" fontId="5" fillId="12" borderId="10" xfId="0" applyFont="1" applyFill="1" applyBorder="1" applyAlignment="1">
      <alignment horizontal="justify" wrapText="1"/>
    </xf>
    <xf numFmtId="0" fontId="3" fillId="12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22" fillId="40" borderId="10" xfId="0" applyFont="1" applyFill="1" applyBorder="1" applyAlignment="1">
      <alignment/>
    </xf>
    <xf numFmtId="0" fontId="5" fillId="12" borderId="10" xfId="0" applyFont="1" applyFill="1" applyBorder="1" applyAlignment="1">
      <alignment wrapText="1"/>
    </xf>
    <xf numFmtId="0" fontId="14" fillId="23" borderId="10" xfId="0" applyFont="1" applyFill="1" applyBorder="1" applyAlignment="1">
      <alignment wrapText="1"/>
    </xf>
    <xf numFmtId="0" fontId="13" fillId="23" borderId="10" xfId="0" applyFont="1" applyFill="1" applyBorder="1" applyAlignment="1">
      <alignment/>
    </xf>
    <xf numFmtId="0" fontId="14" fillId="23" borderId="10" xfId="0" applyFont="1" applyFill="1" applyBorder="1" applyAlignment="1">
      <alignment/>
    </xf>
    <xf numFmtId="3" fontId="5" fillId="0" borderId="45" xfId="0" applyNumberFormat="1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181" fontId="0" fillId="0" borderId="32" xfId="4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3" fillId="0" borderId="28" xfId="57" applyFont="1" applyBorder="1" applyAlignment="1">
      <alignment horizontal="center" vertical="center" wrapText="1"/>
      <protection/>
    </xf>
    <xf numFmtId="0" fontId="29" fillId="0" borderId="22" xfId="57" applyFont="1" applyBorder="1" applyAlignment="1">
      <alignment horizontal="center"/>
      <protection/>
    </xf>
    <xf numFmtId="0" fontId="15" fillId="0" borderId="22" xfId="0" applyFont="1" applyBorder="1" applyAlignment="1">
      <alignment horizontal="center" wrapText="1"/>
    </xf>
    <xf numFmtId="0" fontId="27" fillId="0" borderId="32" xfId="0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27" fillId="0" borderId="32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164" fontId="26" fillId="32" borderId="32" xfId="0" applyNumberFormat="1" applyFont="1" applyFill="1" applyBorder="1" applyAlignment="1">
      <alignment/>
    </xf>
    <xf numFmtId="164" fontId="0" fillId="34" borderId="32" xfId="0" applyNumberFormat="1" applyFill="1" applyBorder="1" applyAlignment="1">
      <alignment/>
    </xf>
    <xf numFmtId="164" fontId="0" fillId="4" borderId="32" xfId="0" applyNumberFormat="1" applyFill="1" applyBorder="1" applyAlignment="1">
      <alignment/>
    </xf>
    <xf numFmtId="164" fontId="0" fillId="33" borderId="32" xfId="0" applyNumberFormat="1" applyFill="1" applyBorder="1" applyAlignment="1">
      <alignment/>
    </xf>
    <xf numFmtId="164" fontId="15" fillId="10" borderId="32" xfId="0" applyNumberFormat="1" applyFont="1" applyFill="1" applyBorder="1" applyAlignment="1">
      <alignment/>
    </xf>
    <xf numFmtId="164" fontId="0" fillId="32" borderId="32" xfId="0" applyNumberFormat="1" applyFill="1" applyBorder="1" applyAlignment="1">
      <alignment/>
    </xf>
    <xf numFmtId="164" fontId="13" fillId="0" borderId="45" xfId="0" applyNumberFormat="1" applyFont="1" applyBorder="1" applyAlignment="1">
      <alignment/>
    </xf>
    <xf numFmtId="0" fontId="15" fillId="0" borderId="3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3" fillId="0" borderId="32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47" xfId="0" applyFont="1" applyBorder="1" applyAlignment="1">
      <alignment/>
    </xf>
    <xf numFmtId="181" fontId="0" fillId="4" borderId="23" xfId="40" applyNumberFormat="1" applyFont="1" applyFill="1" applyBorder="1" applyAlignment="1">
      <alignment/>
    </xf>
    <xf numFmtId="181" fontId="15" fillId="10" borderId="23" xfId="40" applyNumberFormat="1" applyFont="1" applyFill="1" applyBorder="1" applyAlignment="1">
      <alignment/>
    </xf>
    <xf numFmtId="181" fontId="0" fillId="36" borderId="23" xfId="40" applyNumberFormat="1" applyFont="1" applyFill="1" applyBorder="1" applyAlignment="1">
      <alignment/>
    </xf>
    <xf numFmtId="181" fontId="13" fillId="0" borderId="48" xfId="40" applyNumberFormat="1" applyFont="1" applyBorder="1" applyAlignment="1">
      <alignment/>
    </xf>
    <xf numFmtId="181" fontId="0" fillId="0" borderId="32" xfId="40" applyNumberFormat="1" applyFont="1" applyBorder="1" applyAlignment="1">
      <alignment/>
    </xf>
    <xf numFmtId="181" fontId="0" fillId="4" borderId="32" xfId="40" applyNumberFormat="1" applyFont="1" applyFill="1" applyBorder="1" applyAlignment="1">
      <alignment/>
    </xf>
    <xf numFmtId="181" fontId="15" fillId="10" borderId="32" xfId="40" applyNumberFormat="1" applyFont="1" applyFill="1" applyBorder="1" applyAlignment="1">
      <alignment/>
    </xf>
    <xf numFmtId="181" fontId="3" fillId="0" borderId="32" xfId="40" applyNumberFormat="1" applyFont="1" applyBorder="1" applyAlignment="1">
      <alignment/>
    </xf>
    <xf numFmtId="181" fontId="0" fillId="36" borderId="32" xfId="40" applyNumberFormat="1" applyFont="1" applyFill="1" applyBorder="1" applyAlignment="1">
      <alignment/>
    </xf>
    <xf numFmtId="181" fontId="13" fillId="0" borderId="45" xfId="40" applyNumberFormat="1" applyFont="1" applyBorder="1" applyAlignment="1">
      <alignment/>
    </xf>
    <xf numFmtId="181" fontId="3" fillId="33" borderId="32" xfId="40" applyNumberFormat="1" applyFont="1" applyFill="1" applyBorder="1" applyAlignment="1">
      <alignment/>
    </xf>
    <xf numFmtId="0" fontId="2" fillId="0" borderId="33" xfId="0" applyFont="1" applyBorder="1" applyAlignment="1">
      <alignment horizontal="justify"/>
    </xf>
    <xf numFmtId="174" fontId="12" fillId="0" borderId="33" xfId="55" applyNumberFormat="1" applyFont="1" applyFill="1" applyBorder="1" applyAlignment="1">
      <alignment horizontal="left" vertical="center" wrapText="1"/>
      <protection/>
    </xf>
    <xf numFmtId="0" fontId="5" fillId="0" borderId="33" xfId="0" applyFont="1" applyBorder="1" applyAlignment="1">
      <alignment horizontal="justify"/>
    </xf>
    <xf numFmtId="0" fontId="5" fillId="32" borderId="33" xfId="0" applyFont="1" applyFill="1" applyBorder="1" applyAlignment="1">
      <alignment wrapText="1"/>
    </xf>
    <xf numFmtId="0" fontId="5" fillId="34" borderId="33" xfId="0" applyFont="1" applyFill="1" applyBorder="1" applyAlignment="1">
      <alignment wrapText="1"/>
    </xf>
    <xf numFmtId="0" fontId="5" fillId="4" borderId="33" xfId="0" applyFont="1" applyFill="1" applyBorder="1" applyAlignment="1">
      <alignment wrapText="1"/>
    </xf>
    <xf numFmtId="0" fontId="2" fillId="33" borderId="33" xfId="0" applyFont="1" applyFill="1" applyBorder="1" applyAlignment="1">
      <alignment wrapText="1"/>
    </xf>
    <xf numFmtId="0" fontId="5" fillId="10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 wrapText="1"/>
    </xf>
    <xf numFmtId="0" fontId="14" fillId="0" borderId="43" xfId="0" applyFont="1" applyBorder="1" applyAlignment="1">
      <alignment/>
    </xf>
    <xf numFmtId="181" fontId="15" fillId="13" borderId="32" xfId="40" applyNumberFormat="1" applyFont="1" applyFill="1" applyBorder="1" applyAlignment="1">
      <alignment/>
    </xf>
    <xf numFmtId="181" fontId="3" fillId="34" borderId="32" xfId="40" applyNumberFormat="1" applyFont="1" applyFill="1" applyBorder="1" applyAlignment="1">
      <alignment/>
    </xf>
    <xf numFmtId="181" fontId="3" fillId="4" borderId="32" xfId="40" applyNumberFormat="1" applyFont="1" applyFill="1" applyBorder="1" applyAlignment="1">
      <alignment/>
    </xf>
    <xf numFmtId="0" fontId="26" fillId="0" borderId="36" xfId="0" applyFont="1" applyBorder="1" applyAlignment="1">
      <alignment/>
    </xf>
    <xf numFmtId="0" fontId="0" fillId="0" borderId="49" xfId="0" applyBorder="1" applyAlignment="1">
      <alignment/>
    </xf>
    <xf numFmtId="181" fontId="3" fillId="37" borderId="32" xfId="40" applyNumberFormat="1" applyFont="1" applyFill="1" applyBorder="1" applyAlignment="1">
      <alignment/>
    </xf>
    <xf numFmtId="181" fontId="3" fillId="39" borderId="32" xfId="40" applyNumberFormat="1" applyFont="1" applyFill="1" applyBorder="1" applyAlignment="1">
      <alignment/>
    </xf>
    <xf numFmtId="0" fontId="2" fillId="12" borderId="33" xfId="0" applyFont="1" applyFill="1" applyBorder="1" applyAlignment="1">
      <alignment wrapText="1"/>
    </xf>
    <xf numFmtId="181" fontId="3" fillId="12" borderId="32" xfId="40" applyNumberFormat="1" applyFont="1" applyFill="1" applyBorder="1" applyAlignment="1">
      <alignment/>
    </xf>
    <xf numFmtId="181" fontId="3" fillId="0" borderId="30" xfId="40" applyNumberFormat="1" applyFont="1" applyBorder="1" applyAlignment="1">
      <alignment/>
    </xf>
    <xf numFmtId="0" fontId="15" fillId="0" borderId="36" xfId="0" applyFont="1" applyBorder="1" applyAlignment="1">
      <alignment horizontal="center" wrapText="1"/>
    </xf>
    <xf numFmtId="181" fontId="15" fillId="10" borderId="16" xfId="40" applyNumberFormat="1" applyFont="1" applyFill="1" applyBorder="1" applyAlignment="1">
      <alignment/>
    </xf>
    <xf numFmtId="181" fontId="5" fillId="0" borderId="41" xfId="40" applyNumberFormat="1" applyFont="1" applyBorder="1" applyAlignment="1">
      <alignment/>
    </xf>
    <xf numFmtId="0" fontId="15" fillId="0" borderId="15" xfId="0" applyFont="1" applyBorder="1" applyAlignment="1">
      <alignment horizontal="center" wrapText="1"/>
    </xf>
    <xf numFmtId="181" fontId="0" fillId="0" borderId="16" xfId="40" applyNumberFormat="1" applyFont="1" applyBorder="1" applyAlignment="1">
      <alignment/>
    </xf>
    <xf numFmtId="181" fontId="0" fillId="33" borderId="16" xfId="4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81" fontId="0" fillId="0" borderId="16" xfId="40" applyNumberFormat="1" applyFont="1" applyBorder="1" applyAlignment="1">
      <alignment horizontal="right"/>
    </xf>
    <xf numFmtId="3" fontId="15" fillId="10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3" fontId="13" fillId="0" borderId="41" xfId="0" applyNumberFormat="1" applyFont="1" applyBorder="1" applyAlignment="1">
      <alignment/>
    </xf>
    <xf numFmtId="3" fontId="72" fillId="0" borderId="10" xfId="0" applyNumberFormat="1" applyFont="1" applyBorder="1" applyAlignment="1">
      <alignment/>
    </xf>
    <xf numFmtId="0" fontId="2" fillId="0" borderId="27" xfId="0" applyFont="1" applyFill="1" applyBorder="1" applyAlignment="1">
      <alignment horizontal="justify"/>
    </xf>
    <xf numFmtId="0" fontId="0" fillId="0" borderId="50" xfId="0" applyBorder="1" applyAlignment="1">
      <alignment horizontal="center" vertical="center"/>
    </xf>
    <xf numFmtId="0" fontId="3" fillId="0" borderId="27" xfId="0" applyFont="1" applyBorder="1" applyAlignment="1">
      <alignment/>
    </xf>
    <xf numFmtId="0" fontId="26" fillId="0" borderId="51" xfId="0" applyFont="1" applyBorder="1" applyAlignment="1">
      <alignment/>
    </xf>
    <xf numFmtId="164" fontId="0" fillId="0" borderId="49" xfId="0" applyNumberFormat="1" applyBorder="1" applyAlignment="1">
      <alignment/>
    </xf>
    <xf numFmtId="164" fontId="15" fillId="32" borderId="16" xfId="0" applyNumberFormat="1" applyFont="1" applyFill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34" borderId="16" xfId="0" applyNumberFormat="1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52" xfId="0" applyFont="1" applyFill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4" fillId="0" borderId="42" xfId="0" applyFont="1" applyBorder="1" applyAlignment="1">
      <alignment/>
    </xf>
    <xf numFmtId="0" fontId="0" fillId="0" borderId="33" xfId="0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70ûrlap" xfId="54"/>
    <cellStyle name="Normál_97ûrlap" xfId="55"/>
    <cellStyle name="Normál_kiemelt eik 2013" xfId="56"/>
    <cellStyle name="Normál_módIV12önk" xfId="57"/>
    <cellStyle name="Normál_SZOCI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selection activeCell="L6" sqref="L6"/>
    </sheetView>
  </sheetViews>
  <sheetFormatPr defaultColWidth="9.140625" defaultRowHeight="12.75"/>
  <cols>
    <col min="1" max="1" width="9.28125" style="164" customWidth="1"/>
    <col min="2" max="2" width="88.140625" style="164" customWidth="1"/>
    <col min="3" max="3" width="23.140625" style="164" customWidth="1"/>
    <col min="4" max="4" width="12.00390625" style="166" customWidth="1"/>
    <col min="5" max="5" width="73.8515625" style="164" customWidth="1"/>
    <col min="6" max="6" width="23.57421875" style="164" customWidth="1"/>
    <col min="7" max="8" width="15.57421875" style="164" customWidth="1"/>
    <col min="9" max="9" width="12.8515625" style="164" bestFit="1" customWidth="1"/>
    <col min="10" max="10" width="15.00390625" style="164" customWidth="1"/>
    <col min="11" max="16384" width="9.140625" style="164" customWidth="1"/>
  </cols>
  <sheetData>
    <row r="1" spans="2:6" ht="29.25" customHeight="1">
      <c r="B1" s="365" t="s">
        <v>186</v>
      </c>
      <c r="C1" s="366"/>
      <c r="D1" s="366"/>
      <c r="E1" s="366"/>
      <c r="F1" s="366"/>
    </row>
    <row r="2" spans="2:6" ht="36" customHeight="1">
      <c r="B2" s="365" t="s">
        <v>320</v>
      </c>
      <c r="C2" s="365"/>
      <c r="D2"/>
      <c r="E2" s="365" t="s">
        <v>321</v>
      </c>
      <c r="F2" s="365"/>
    </row>
    <row r="3" ht="16.5" thickBot="1">
      <c r="A3" s="165"/>
    </row>
    <row r="4" spans="1:6" ht="33.75" customHeight="1">
      <c r="A4" s="163"/>
      <c r="B4" s="122" t="s">
        <v>187</v>
      </c>
      <c r="C4" s="163" t="s">
        <v>227</v>
      </c>
      <c r="D4" s="123"/>
      <c r="E4" s="122" t="s">
        <v>188</v>
      </c>
      <c r="F4" s="163" t="s">
        <v>225</v>
      </c>
    </row>
    <row r="5" spans="1:6" ht="19.5" customHeight="1">
      <c r="A5" s="167"/>
      <c r="B5" s="168"/>
      <c r="C5" s="167"/>
      <c r="D5" s="169"/>
      <c r="E5" s="168"/>
      <c r="F5" s="167" t="s">
        <v>226</v>
      </c>
    </row>
    <row r="6" spans="1:8" ht="88.5" customHeight="1" thickBot="1">
      <c r="A6" s="170"/>
      <c r="B6" s="171"/>
      <c r="C6" s="288" t="s">
        <v>189</v>
      </c>
      <c r="D6" s="172"/>
      <c r="E6" s="171"/>
      <c r="F6" s="288" t="s">
        <v>190</v>
      </c>
      <c r="G6" s="173"/>
      <c r="H6" s="173"/>
    </row>
    <row r="7" spans="1:8" ht="24" customHeight="1">
      <c r="A7" s="167"/>
      <c r="B7" s="174" t="s">
        <v>191</v>
      </c>
      <c r="C7" s="289"/>
      <c r="D7" s="169"/>
      <c r="E7" s="175" t="s">
        <v>192</v>
      </c>
      <c r="F7" s="289"/>
      <c r="G7" s="173"/>
      <c r="H7" s="173"/>
    </row>
    <row r="8" spans="1:10" ht="24" customHeight="1">
      <c r="A8" s="176" t="s">
        <v>178</v>
      </c>
      <c r="B8" s="177" t="s">
        <v>193</v>
      </c>
      <c r="C8" s="178">
        <f>'1.bevételek össz'!F8</f>
        <v>116838</v>
      </c>
      <c r="D8" s="179" t="s">
        <v>180</v>
      </c>
      <c r="E8" s="177" t="s">
        <v>194</v>
      </c>
      <c r="F8" s="180">
        <f>'2.kiadások össz'!F5</f>
        <v>17634</v>
      </c>
      <c r="G8" s="181"/>
      <c r="H8" s="181"/>
      <c r="I8" s="181"/>
      <c r="J8" s="181"/>
    </row>
    <row r="9" spans="1:10" ht="44.25" customHeight="1">
      <c r="A9" s="182" t="s">
        <v>176</v>
      </c>
      <c r="B9" s="183" t="s">
        <v>195</v>
      </c>
      <c r="C9" s="178"/>
      <c r="D9" s="184" t="s">
        <v>181</v>
      </c>
      <c r="E9" s="185" t="s">
        <v>196</v>
      </c>
      <c r="F9" s="186">
        <f>'2.kiadások össz'!F6</f>
        <v>1994</v>
      </c>
      <c r="G9" s="181"/>
      <c r="H9" s="181"/>
      <c r="I9" s="181"/>
      <c r="J9" s="181"/>
    </row>
    <row r="10" spans="1:10" ht="24" customHeight="1">
      <c r="A10" s="176" t="s">
        <v>177</v>
      </c>
      <c r="B10" s="177" t="s">
        <v>197</v>
      </c>
      <c r="C10" s="178">
        <f>'1.bevételek össz'!F6+'1.bevételek össz'!F7+'1.bevételek össz'!F10+'1.bevételek össz'!F11</f>
        <v>177800</v>
      </c>
      <c r="D10" s="184" t="s">
        <v>182</v>
      </c>
      <c r="E10" s="183" t="s">
        <v>198</v>
      </c>
      <c r="F10" s="186">
        <f>'2.kiadások össz'!F7+'2.kiadások össz'!F8+'2.kiadások össz'!F10+'2.kiadások össz'!F9+'2.kiadások össz'!F13</f>
        <v>50222</v>
      </c>
      <c r="G10" s="181"/>
      <c r="H10" s="181"/>
      <c r="I10" s="181"/>
      <c r="J10" s="181"/>
    </row>
    <row r="11" spans="1:10" ht="24" customHeight="1">
      <c r="A11" s="182" t="s">
        <v>199</v>
      </c>
      <c r="B11" s="183" t="s">
        <v>200</v>
      </c>
      <c r="C11" s="178"/>
      <c r="D11" s="187" t="s">
        <v>201</v>
      </c>
      <c r="E11" s="188" t="s">
        <v>202</v>
      </c>
      <c r="F11" s="186"/>
      <c r="G11" s="181"/>
      <c r="H11" s="181"/>
      <c r="I11" s="181"/>
      <c r="J11" s="181"/>
    </row>
    <row r="12" spans="1:10" ht="24" customHeight="1" thickBot="1">
      <c r="A12" s="176"/>
      <c r="B12" s="177"/>
      <c r="C12" s="178"/>
      <c r="D12" s="184" t="s">
        <v>203</v>
      </c>
      <c r="E12" s="183" t="s">
        <v>256</v>
      </c>
      <c r="F12" s="178">
        <f>'2.kiadások össz'!F18+'2.kiadások össz'!F19+'2.kiadások össz'!F30</f>
        <v>502013</v>
      </c>
      <c r="G12" s="181"/>
      <c r="H12" s="181"/>
      <c r="I12" s="181"/>
      <c r="J12" s="181"/>
    </row>
    <row r="13" spans="1:10" ht="24" customHeight="1" thickBot="1">
      <c r="A13" s="189"/>
      <c r="B13" s="190" t="s">
        <v>204</v>
      </c>
      <c r="C13" s="191">
        <f>SUM(C8:C12)</f>
        <v>294638</v>
      </c>
      <c r="D13" s="189"/>
      <c r="E13" s="190" t="s">
        <v>205</v>
      </c>
      <c r="F13" s="191">
        <f>SUM(F8:F12)</f>
        <v>571863</v>
      </c>
      <c r="G13" s="181"/>
      <c r="H13" s="181"/>
      <c r="I13" s="181"/>
      <c r="J13" s="181"/>
    </row>
    <row r="14" spans="1:10" s="195" customFormat="1" ht="24" customHeight="1">
      <c r="A14" s="176" t="s">
        <v>179</v>
      </c>
      <c r="B14" s="183" t="s">
        <v>206</v>
      </c>
      <c r="C14" s="178">
        <f>'1.bevételek össz'!F27</f>
        <v>277975</v>
      </c>
      <c r="D14" s="192" t="s">
        <v>184</v>
      </c>
      <c r="E14" s="193" t="s">
        <v>207</v>
      </c>
      <c r="F14" s="194">
        <f>'2.kiadások össz'!F21</f>
        <v>750</v>
      </c>
      <c r="G14" s="181"/>
      <c r="H14" s="181"/>
      <c r="I14" s="181"/>
      <c r="J14" s="181"/>
    </row>
    <row r="15" spans="1:10" ht="24" customHeight="1">
      <c r="A15" s="176" t="s">
        <v>208</v>
      </c>
      <c r="B15" s="183" t="s">
        <v>209</v>
      </c>
      <c r="C15" s="178"/>
      <c r="D15" s="196" t="s">
        <v>185</v>
      </c>
      <c r="E15" s="183" t="s">
        <v>210</v>
      </c>
      <c r="F15" s="186"/>
      <c r="G15" s="181"/>
      <c r="H15" s="181"/>
      <c r="I15" s="181"/>
      <c r="J15" s="181"/>
    </row>
    <row r="16" spans="1:10" ht="24" customHeight="1" thickBot="1">
      <c r="A16" s="176" t="s">
        <v>211</v>
      </c>
      <c r="B16" s="183" t="s">
        <v>212</v>
      </c>
      <c r="C16" s="178"/>
      <c r="D16" s="187" t="s">
        <v>213</v>
      </c>
      <c r="E16" s="197" t="s">
        <v>214</v>
      </c>
      <c r="F16" s="180"/>
      <c r="G16" s="181"/>
      <c r="H16" s="181"/>
      <c r="I16" s="181"/>
      <c r="J16" s="181"/>
    </row>
    <row r="17" spans="1:9" ht="24" customHeight="1" thickBot="1">
      <c r="A17" s="189"/>
      <c r="B17" s="190" t="s">
        <v>215</v>
      </c>
      <c r="C17" s="191">
        <f>SUM(C14:C16)</f>
        <v>277975</v>
      </c>
      <c r="D17" s="189"/>
      <c r="E17" s="198" t="s">
        <v>216</v>
      </c>
      <c r="F17" s="191">
        <f>SUM(F14:F16)</f>
        <v>750</v>
      </c>
      <c r="G17" s="181"/>
      <c r="H17" s="181"/>
      <c r="I17" s="181"/>
    </row>
    <row r="18" spans="1:9" ht="24" customHeight="1" thickBot="1">
      <c r="A18" s="199"/>
      <c r="B18" s="198" t="s">
        <v>217</v>
      </c>
      <c r="C18" s="191">
        <f>C13+C17</f>
        <v>572613</v>
      </c>
      <c r="D18" s="189"/>
      <c r="E18" s="190" t="s">
        <v>218</v>
      </c>
      <c r="F18" s="191">
        <f>SUM(F17,F13)</f>
        <v>572613</v>
      </c>
      <c r="G18" s="181"/>
      <c r="H18" s="181"/>
      <c r="I18" s="181"/>
    </row>
    <row r="19" spans="1:9" ht="24" customHeight="1" thickBot="1">
      <c r="A19" s="200" t="s">
        <v>219</v>
      </c>
      <c r="B19" s="201" t="s">
        <v>220</v>
      </c>
      <c r="C19" s="180">
        <f>'1.bevételek össz'!F41</f>
        <v>0</v>
      </c>
      <c r="D19" s="202" t="s">
        <v>183</v>
      </c>
      <c r="E19" s="203" t="s">
        <v>221</v>
      </c>
      <c r="F19" s="186">
        <f>'2.kiadások össz'!F32</f>
        <v>0</v>
      </c>
      <c r="G19" s="181"/>
      <c r="H19" s="181"/>
      <c r="I19" s="181"/>
    </row>
    <row r="20" spans="1:9" ht="49.5" customHeight="1" thickBot="1">
      <c r="A20" s="204"/>
      <c r="B20" s="205" t="s">
        <v>222</v>
      </c>
      <c r="C20" s="206">
        <f>SUM(C18:C19)</f>
        <v>572613</v>
      </c>
      <c r="D20" s="204"/>
      <c r="E20" s="205" t="s">
        <v>223</v>
      </c>
      <c r="F20" s="206">
        <f>SUM(F18:F19)</f>
        <v>572613</v>
      </c>
      <c r="G20" s="181"/>
      <c r="H20" s="181"/>
      <c r="I20" s="181"/>
    </row>
    <row r="21" spans="4:8" ht="24" customHeight="1">
      <c r="D21" s="207"/>
      <c r="G21" s="208"/>
      <c r="H21" s="208"/>
    </row>
    <row r="22" spans="4:8" ht="24" customHeight="1">
      <c r="D22" s="207"/>
      <c r="G22" s="209"/>
      <c r="H22" s="209"/>
    </row>
    <row r="23" spans="7:8" ht="24" customHeight="1">
      <c r="G23" s="209"/>
      <c r="H23" s="209"/>
    </row>
    <row r="24" ht="24" customHeight="1">
      <c r="D24" s="210"/>
    </row>
    <row r="25" ht="24" customHeight="1">
      <c r="D25" s="211"/>
    </row>
    <row r="26" ht="24" customHeight="1"/>
    <row r="27" ht="24" customHeight="1"/>
    <row r="28" ht="24" customHeight="1"/>
    <row r="29" ht="24" customHeight="1"/>
    <row r="30" ht="24" customHeight="1"/>
  </sheetData>
  <sheetProtection/>
  <mergeCells count="3">
    <mergeCell ref="B1:F1"/>
    <mergeCell ref="B2:C2"/>
    <mergeCell ref="E2:F2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6.57421875" style="0" customWidth="1"/>
    <col min="2" max="2" width="25.00390625" style="0" customWidth="1"/>
  </cols>
  <sheetData>
    <row r="1" spans="1:2" ht="15.75">
      <c r="A1" s="368" t="s">
        <v>136</v>
      </c>
      <c r="B1" s="370"/>
    </row>
    <row r="2" spans="1:2" ht="15.75">
      <c r="A2" s="368" t="s">
        <v>137</v>
      </c>
      <c r="B2" s="368"/>
    </row>
    <row r="3" spans="1:4" ht="15">
      <c r="A3" s="2"/>
      <c r="B3" s="2"/>
      <c r="C3" s="2"/>
      <c r="D3" s="2"/>
    </row>
    <row r="4" spans="1:4" ht="30.75">
      <c r="A4" s="62" t="s">
        <v>140</v>
      </c>
      <c r="B4" s="46" t="s">
        <v>121</v>
      </c>
      <c r="C4" s="2"/>
      <c r="D4" s="2"/>
    </row>
    <row r="5" spans="1:4" ht="15.75">
      <c r="A5" s="44" t="s">
        <v>93</v>
      </c>
      <c r="B5" s="19"/>
      <c r="C5" s="2"/>
      <c r="D5" s="2"/>
    </row>
    <row r="6" spans="1:4" ht="15.75">
      <c r="A6" s="44" t="s">
        <v>94</v>
      </c>
      <c r="B6" s="19">
        <v>1</v>
      </c>
      <c r="C6" s="2"/>
      <c r="D6" s="2"/>
    </row>
    <row r="7" spans="1:4" ht="15.75">
      <c r="A7" s="44" t="s">
        <v>95</v>
      </c>
      <c r="B7" s="19"/>
      <c r="C7" s="2"/>
      <c r="D7" s="2"/>
    </row>
    <row r="8" spans="1:4" ht="15.75">
      <c r="A8" s="44" t="s">
        <v>96</v>
      </c>
      <c r="B8" s="19"/>
      <c r="C8" s="2"/>
      <c r="D8" s="2"/>
    </row>
    <row r="9" spans="1:4" ht="15.75">
      <c r="A9" s="44" t="s">
        <v>97</v>
      </c>
      <c r="B9" s="19"/>
      <c r="C9" s="2"/>
      <c r="D9" s="2"/>
    </row>
    <row r="10" spans="1:4" ht="15.75">
      <c r="A10" s="44" t="s">
        <v>98</v>
      </c>
      <c r="B10" s="19"/>
      <c r="C10" s="2"/>
      <c r="D10" s="2"/>
    </row>
    <row r="11" spans="1:4" ht="15.75">
      <c r="A11" s="44" t="s">
        <v>99</v>
      </c>
      <c r="B11" s="19"/>
      <c r="C11" s="2"/>
      <c r="D11" s="2"/>
    </row>
    <row r="12" spans="1:4" ht="16.5">
      <c r="A12" s="15" t="s">
        <v>59</v>
      </c>
      <c r="B12" s="42">
        <f>SUM(B5:B11)</f>
        <v>1</v>
      </c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</sheetData>
  <sheetProtection/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&amp;R&amp;"Bookman Old Style,Normál"9.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94"/>
  <sheetViews>
    <sheetView zoomScalePageLayoutView="0" workbookViewId="0" topLeftCell="A13">
      <selection activeCell="C26" sqref="C26"/>
    </sheetView>
  </sheetViews>
  <sheetFormatPr defaultColWidth="9.140625" defaultRowHeight="12.75"/>
  <cols>
    <col min="1" max="1" width="91.140625" style="0" customWidth="1"/>
    <col min="2" max="2" width="22.140625" style="0" customWidth="1"/>
    <col min="3" max="3" width="25.421875" style="0" customWidth="1"/>
  </cols>
  <sheetData>
    <row r="1" spans="1:3" ht="15.75" customHeight="1">
      <c r="A1" s="368" t="s">
        <v>136</v>
      </c>
      <c r="B1" s="366"/>
      <c r="C1" s="366"/>
    </row>
    <row r="2" spans="1:3" ht="13.5">
      <c r="A2" s="368" t="s">
        <v>312</v>
      </c>
      <c r="B2" s="366"/>
      <c r="C2" s="366"/>
    </row>
    <row r="3" ht="15.75" thickBot="1">
      <c r="A3" s="2"/>
    </row>
    <row r="4" spans="1:3" ht="18.75" thickBot="1">
      <c r="A4" s="223" t="s">
        <v>140</v>
      </c>
      <c r="B4" s="335" t="s">
        <v>313</v>
      </c>
      <c r="C4" s="358" t="s">
        <v>282</v>
      </c>
    </row>
    <row r="5" spans="1:3" ht="15.75">
      <c r="A5" s="143" t="s">
        <v>34</v>
      </c>
      <c r="B5" s="336"/>
      <c r="C5" s="359"/>
    </row>
    <row r="6" spans="1:3" ht="15.75">
      <c r="A6" s="81" t="s">
        <v>174</v>
      </c>
      <c r="B6" s="94">
        <v>37800</v>
      </c>
      <c r="C6" s="94">
        <v>37800</v>
      </c>
    </row>
    <row r="7" spans="1:3" ht="15.75">
      <c r="A7" s="81" t="s">
        <v>35</v>
      </c>
      <c r="B7" s="94">
        <v>100782</v>
      </c>
      <c r="C7" s="94">
        <v>116838</v>
      </c>
    </row>
    <row r="8" spans="1:3" ht="15.75">
      <c r="A8" s="81" t="s">
        <v>2</v>
      </c>
      <c r="B8" s="94"/>
      <c r="C8" s="94"/>
    </row>
    <row r="9" spans="1:3" ht="15.75">
      <c r="A9" s="81" t="s">
        <v>246</v>
      </c>
      <c r="B9" s="94">
        <v>140000</v>
      </c>
      <c r="C9" s="94">
        <v>140000</v>
      </c>
    </row>
    <row r="10" spans="1:3" ht="15.75">
      <c r="A10" s="81" t="s">
        <v>272</v>
      </c>
      <c r="B10" s="94">
        <v>0</v>
      </c>
      <c r="C10" s="94"/>
    </row>
    <row r="11" spans="1:3" ht="15.75">
      <c r="A11" s="144" t="s">
        <v>9</v>
      </c>
      <c r="B11" s="94"/>
      <c r="C11" s="94"/>
    </row>
    <row r="12" spans="1:3" ht="15.75">
      <c r="A12" s="144" t="s">
        <v>10</v>
      </c>
      <c r="B12" s="94"/>
      <c r="C12" s="94"/>
    </row>
    <row r="13" spans="1:3" ht="15.75">
      <c r="A13" s="144" t="s">
        <v>11</v>
      </c>
      <c r="B13" s="94"/>
      <c r="C13" s="94"/>
    </row>
    <row r="14" spans="1:3" ht="47.25">
      <c r="A14" s="81" t="s">
        <v>0</v>
      </c>
      <c r="B14" s="94"/>
      <c r="C14" s="94"/>
    </row>
    <row r="15" spans="1:3" ht="15.75">
      <c r="A15" s="145" t="s">
        <v>4</v>
      </c>
      <c r="B15" s="94"/>
      <c r="C15" s="94"/>
    </row>
    <row r="16" spans="1:3" ht="15.75">
      <c r="A16" s="145" t="s">
        <v>156</v>
      </c>
      <c r="B16" s="94"/>
      <c r="C16" s="94"/>
    </row>
    <row r="17" spans="1:3" ht="15.75">
      <c r="A17" s="146" t="s">
        <v>39</v>
      </c>
      <c r="B17" s="243">
        <f>B5+B6+B7+B8+B9+B10+B11+B12+B13+B14+B15+B16</f>
        <v>278582</v>
      </c>
      <c r="C17" s="360">
        <f>SUM(C5:C16)</f>
        <v>294638</v>
      </c>
    </row>
    <row r="18" spans="1:3" ht="15.75">
      <c r="A18" s="147" t="s">
        <v>42</v>
      </c>
      <c r="B18" s="124"/>
      <c r="C18" s="102"/>
    </row>
    <row r="19" spans="1:3" ht="15.75">
      <c r="A19" s="148" t="s">
        <v>43</v>
      </c>
      <c r="B19" s="125"/>
      <c r="C19" s="105"/>
    </row>
    <row r="20" spans="1:3" ht="15.75">
      <c r="A20" s="149" t="s">
        <v>12</v>
      </c>
      <c r="B20" s="126"/>
      <c r="C20" s="106"/>
    </row>
    <row r="21" spans="1:3" ht="30" customHeight="1">
      <c r="A21" s="143" t="s">
        <v>168</v>
      </c>
      <c r="B21" s="94">
        <v>44727</v>
      </c>
      <c r="C21" s="94">
        <v>0</v>
      </c>
    </row>
    <row r="22" spans="1:3" ht="30.75" customHeight="1">
      <c r="A22" s="150" t="s">
        <v>175</v>
      </c>
      <c r="B22" s="94">
        <v>0</v>
      </c>
      <c r="C22" s="94"/>
    </row>
    <row r="23" spans="1:3" ht="27.75" customHeight="1">
      <c r="A23" s="151" t="s">
        <v>6</v>
      </c>
      <c r="B23" s="127">
        <f>B17+B18+B19+B20+B21+B22</f>
        <v>323309</v>
      </c>
      <c r="C23" s="103">
        <f>C17+C21+C22</f>
        <v>294638</v>
      </c>
    </row>
    <row r="24" spans="1:3" ht="15.75">
      <c r="A24" s="81" t="s">
        <v>122</v>
      </c>
      <c r="B24" s="94">
        <v>0</v>
      </c>
      <c r="C24" s="94"/>
    </row>
    <row r="25" spans="1:3" ht="15.75">
      <c r="A25" s="81" t="s">
        <v>36</v>
      </c>
      <c r="B25" s="94">
        <v>279524</v>
      </c>
      <c r="C25" s="94">
        <v>277975</v>
      </c>
    </row>
    <row r="26" spans="1:3" ht="15.75">
      <c r="A26" s="81" t="s">
        <v>15</v>
      </c>
      <c r="B26" s="94"/>
      <c r="C26" s="94"/>
    </row>
    <row r="27" spans="1:3" ht="15.75">
      <c r="A27" s="81" t="s">
        <v>92</v>
      </c>
      <c r="B27" s="94"/>
      <c r="C27" s="94"/>
    </row>
    <row r="28" spans="1:3" ht="32.25">
      <c r="A28" s="81" t="s">
        <v>3</v>
      </c>
      <c r="B28" s="94">
        <v>0</v>
      </c>
      <c r="C28" s="361"/>
    </row>
    <row r="29" spans="1:3" ht="32.25">
      <c r="A29" s="81" t="s">
        <v>8</v>
      </c>
      <c r="B29" s="94"/>
      <c r="C29" s="361"/>
    </row>
    <row r="30" spans="1:3" ht="16.5">
      <c r="A30" s="143" t="s">
        <v>1</v>
      </c>
      <c r="B30" s="94"/>
      <c r="C30" s="361"/>
    </row>
    <row r="31" spans="1:3" ht="16.5">
      <c r="A31" s="145" t="s">
        <v>5</v>
      </c>
      <c r="B31" s="94"/>
      <c r="C31" s="361"/>
    </row>
    <row r="32" spans="1:3" ht="15.75">
      <c r="A32" s="146" t="s">
        <v>38</v>
      </c>
      <c r="B32" s="114">
        <f>B24+B25+B26+B27+B28+B29+B30+B31</f>
        <v>279524</v>
      </c>
      <c r="C32" s="360">
        <f>C24+C25+C28+C31</f>
        <v>277975</v>
      </c>
    </row>
    <row r="33" spans="1:3" ht="16.5">
      <c r="A33" s="147" t="s">
        <v>44</v>
      </c>
      <c r="B33" s="214"/>
      <c r="C33" s="362"/>
    </row>
    <row r="34" spans="1:3" ht="15.75">
      <c r="A34" s="148" t="s">
        <v>45</v>
      </c>
      <c r="B34" s="217"/>
      <c r="C34" s="105"/>
    </row>
    <row r="35" spans="1:3" ht="15.75">
      <c r="A35" s="149" t="s">
        <v>13</v>
      </c>
      <c r="B35" s="218"/>
      <c r="C35" s="106"/>
    </row>
    <row r="36" spans="1:3" ht="20.25" customHeight="1">
      <c r="A36" s="81" t="s">
        <v>41</v>
      </c>
      <c r="B36" s="94">
        <v>844450</v>
      </c>
      <c r="C36" s="361"/>
    </row>
    <row r="37" spans="1:3" ht="20.25" customHeight="1">
      <c r="A37" s="81" t="s">
        <v>245</v>
      </c>
      <c r="B37" s="94"/>
      <c r="C37" s="361"/>
    </row>
    <row r="38" spans="1:3" ht="20.25" customHeight="1">
      <c r="A38" s="81" t="s">
        <v>262</v>
      </c>
      <c r="B38" s="94">
        <v>0</v>
      </c>
      <c r="C38" s="361"/>
    </row>
    <row r="39" spans="1:3" ht="15.75">
      <c r="A39" s="152" t="s">
        <v>14</v>
      </c>
      <c r="B39" s="94"/>
      <c r="C39" s="94"/>
    </row>
    <row r="40" spans="1:3" ht="15.75">
      <c r="A40" s="152" t="s">
        <v>40</v>
      </c>
      <c r="B40" s="94"/>
      <c r="C40" s="94"/>
    </row>
    <row r="41" spans="1:3" ht="30" customHeight="1">
      <c r="A41" s="151" t="s">
        <v>7</v>
      </c>
      <c r="B41" s="107">
        <f>B32+B33+B34+B35+B36+B37+B38+B39+B40</f>
        <v>1123974</v>
      </c>
      <c r="C41" s="103">
        <f>C32+C36+C33+C34+C35+C37+C38+C39+C40</f>
        <v>277975</v>
      </c>
    </row>
    <row r="42" spans="1:3" ht="30.75" customHeight="1" thickBot="1">
      <c r="A42" s="153" t="s">
        <v>46</v>
      </c>
      <c r="B42" s="136">
        <f>B23+B41</f>
        <v>1447283</v>
      </c>
      <c r="C42" s="222">
        <f>C23+C41</f>
        <v>572613</v>
      </c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95" r:id="rId1"/>
  <headerFooter alignWithMargins="0">
    <oddHeader>&amp;R&amp;"Bookman Old Style,Normál"8.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0"/>
  <sheetViews>
    <sheetView zoomScalePageLayoutView="0" workbookViewId="0" topLeftCell="A22">
      <selection activeCell="D21" sqref="D21"/>
    </sheetView>
  </sheetViews>
  <sheetFormatPr defaultColWidth="9.140625" defaultRowHeight="12.75"/>
  <cols>
    <col min="1" max="1" width="92.28125" style="0" customWidth="1"/>
    <col min="2" max="2" width="0.2890625" style="0" customWidth="1"/>
    <col min="3" max="3" width="19.7109375" style="0" customWidth="1"/>
    <col min="4" max="4" width="20.28125" style="0" customWidth="1"/>
  </cols>
  <sheetData>
    <row r="1" spans="1:4" ht="15.75" customHeight="1">
      <c r="A1" s="368" t="s">
        <v>136</v>
      </c>
      <c r="B1" s="366"/>
      <c r="C1" s="366"/>
      <c r="D1" s="366"/>
    </row>
    <row r="2" spans="1:4" ht="13.5">
      <c r="A2" s="368" t="s">
        <v>314</v>
      </c>
      <c r="B2" s="366"/>
      <c r="C2" s="366"/>
      <c r="D2" s="366"/>
    </row>
    <row r="3" ht="13.5" thickBot="1"/>
    <row r="4" spans="1:4" ht="42" customHeight="1">
      <c r="A4" s="76" t="s">
        <v>140</v>
      </c>
      <c r="B4" s="154" t="s">
        <v>143</v>
      </c>
      <c r="C4" s="309" t="s">
        <v>315</v>
      </c>
      <c r="D4" s="265" t="s">
        <v>282</v>
      </c>
    </row>
    <row r="5" spans="1:4" ht="16.5">
      <c r="A5" s="150" t="s">
        <v>31</v>
      </c>
      <c r="B5" s="47" t="e">
        <f>SUM('2.kiadások össz'!#REF!)</f>
        <v>#REF!</v>
      </c>
      <c r="C5" s="267">
        <v>20967</v>
      </c>
      <c r="D5" s="314">
        <v>17634</v>
      </c>
    </row>
    <row r="6" spans="1:4" ht="16.5">
      <c r="A6" s="150" t="s">
        <v>27</v>
      </c>
      <c r="B6" s="47" t="e">
        <f>SUM('2.kiadások össz'!#REF!)</f>
        <v>#REF!</v>
      </c>
      <c r="C6" s="267">
        <v>2794</v>
      </c>
      <c r="D6" s="314">
        <v>1994</v>
      </c>
    </row>
    <row r="7" spans="1:4" ht="16.5">
      <c r="A7" s="150" t="s">
        <v>28</v>
      </c>
      <c r="B7" s="47" t="e">
        <f>SUM('2.kiadások össz'!#REF!)</f>
        <v>#REF!</v>
      </c>
      <c r="C7" s="267">
        <v>42700</v>
      </c>
      <c r="D7" s="314">
        <f>6507+38000</f>
        <v>44507</v>
      </c>
    </row>
    <row r="8" spans="1:4" ht="32.25">
      <c r="A8" s="150" t="s">
        <v>269</v>
      </c>
      <c r="B8" s="47">
        <v>15848</v>
      </c>
      <c r="C8" s="267">
        <v>17440</v>
      </c>
      <c r="D8" s="314">
        <v>70</v>
      </c>
    </row>
    <row r="9" spans="1:4" ht="48">
      <c r="A9" s="20" t="s">
        <v>232</v>
      </c>
      <c r="B9" s="47"/>
      <c r="C9" s="267">
        <v>29516</v>
      </c>
      <c r="D9" s="314">
        <v>4645</v>
      </c>
    </row>
    <row r="10" spans="1:4" ht="16.5">
      <c r="A10" s="150" t="s">
        <v>29</v>
      </c>
      <c r="B10" s="47" t="e">
        <f>SUM('2.kiadások össz'!#REF!)</f>
        <v>#REF!</v>
      </c>
      <c r="C10" s="267"/>
      <c r="D10" s="314"/>
    </row>
    <row r="11" spans="1:4" ht="16.5">
      <c r="A11" s="150" t="s">
        <v>30</v>
      </c>
      <c r="B11" s="47" t="e">
        <f>SUM('2.kiadások össz'!#REF!)</f>
        <v>#REF!</v>
      </c>
      <c r="C11" s="267"/>
      <c r="D11" s="314"/>
    </row>
    <row r="12" spans="1:4" ht="16.5">
      <c r="A12" s="143" t="s">
        <v>277</v>
      </c>
      <c r="B12" s="47" t="e">
        <f>SUM('2.kiadások össz'!#REF!)</f>
        <v>#REF!</v>
      </c>
      <c r="C12" s="267">
        <v>1500</v>
      </c>
      <c r="D12" s="314">
        <v>1000</v>
      </c>
    </row>
    <row r="13" spans="1:4" ht="16.5">
      <c r="A13" s="143" t="s">
        <v>49</v>
      </c>
      <c r="B13" s="47" t="e">
        <f>SUM('2.kiadások össz'!#REF!)</f>
        <v>#REF!</v>
      </c>
      <c r="C13" s="267"/>
      <c r="D13" s="314"/>
    </row>
    <row r="14" spans="1:4" ht="16.5">
      <c r="A14" s="143" t="s">
        <v>50</v>
      </c>
      <c r="B14" s="47" t="e">
        <f>SUM('2.kiadások össz'!#REF!)</f>
        <v>#REF!</v>
      </c>
      <c r="C14" s="267"/>
      <c r="D14" s="314"/>
    </row>
    <row r="15" spans="1:4" ht="32.25">
      <c r="A15" s="143" t="s">
        <v>51</v>
      </c>
      <c r="B15" s="47" t="e">
        <f>SUM('2.kiadások össz'!#REF!)</f>
        <v>#REF!</v>
      </c>
      <c r="C15" s="267"/>
      <c r="D15" s="314"/>
    </row>
    <row r="16" spans="1:4" ht="32.25">
      <c r="A16" s="155" t="s">
        <v>26</v>
      </c>
      <c r="B16" s="47" t="e">
        <f>SUM('2.kiadások össz'!#REF!)</f>
        <v>#REF!</v>
      </c>
      <c r="C16" s="310"/>
      <c r="D16" s="315"/>
    </row>
    <row r="17" spans="1:4" ht="16.5">
      <c r="A17" s="156" t="s">
        <v>16</v>
      </c>
      <c r="B17" s="47" t="e">
        <f>SUM('2.kiadások össz'!#REF!)</f>
        <v>#REF!</v>
      </c>
      <c r="C17" s="267">
        <v>347166</v>
      </c>
      <c r="D17" s="314">
        <v>362013</v>
      </c>
    </row>
    <row r="18" spans="1:4" ht="16.5">
      <c r="A18" s="156" t="s">
        <v>17</v>
      </c>
      <c r="B18" s="47" t="e">
        <f>SUM('2.kiadások össz'!#REF!)</f>
        <v>#REF!</v>
      </c>
      <c r="C18" s="267">
        <v>140000</v>
      </c>
      <c r="D18" s="314">
        <v>140000</v>
      </c>
    </row>
    <row r="19" spans="1:4" ht="24.75" customHeight="1">
      <c r="A19" s="151" t="s">
        <v>6</v>
      </c>
      <c r="B19" s="48" t="e">
        <f>SUM('2.kiadások össz'!#REF!)</f>
        <v>#REF!</v>
      </c>
      <c r="C19" s="311">
        <f>SUM(C5:C18)</f>
        <v>602083</v>
      </c>
      <c r="D19" s="316">
        <f>SUM(D5:D18)</f>
        <v>571863</v>
      </c>
    </row>
    <row r="20" spans="1:9" ht="20.25" customHeight="1">
      <c r="A20" s="150" t="s">
        <v>240</v>
      </c>
      <c r="B20" s="47" t="e">
        <f>SUM('2.kiadások össz'!#REF!)</f>
        <v>#REF!</v>
      </c>
      <c r="C20" s="267">
        <v>1037</v>
      </c>
      <c r="D20" s="317">
        <v>750</v>
      </c>
      <c r="I20" s="87"/>
    </row>
    <row r="21" spans="1:9" ht="20.25" customHeight="1">
      <c r="A21" s="150" t="s">
        <v>237</v>
      </c>
      <c r="B21" s="47">
        <v>47857</v>
      </c>
      <c r="C21" s="267">
        <v>0</v>
      </c>
      <c r="D21" s="317"/>
      <c r="I21" s="87"/>
    </row>
    <row r="22" spans="1:4" ht="16.5">
      <c r="A22" s="150" t="s">
        <v>19</v>
      </c>
      <c r="B22" s="47" t="e">
        <f>SUM('2.kiadások össz'!#REF!)</f>
        <v>#REF!</v>
      </c>
      <c r="C22" s="267"/>
      <c r="D22" s="314"/>
    </row>
    <row r="23" spans="1:4" ht="16.5">
      <c r="A23" s="150" t="s">
        <v>21</v>
      </c>
      <c r="B23" s="47" t="e">
        <f>SUM('2.kiadások össz'!#REF!)</f>
        <v>#REF!</v>
      </c>
      <c r="C23" s="267"/>
      <c r="D23" s="314"/>
    </row>
    <row r="24" spans="1:4" ht="48">
      <c r="A24" s="143" t="s">
        <v>52</v>
      </c>
      <c r="B24" s="47" t="e">
        <f>SUM('2.kiadások össz'!#REF!)</f>
        <v>#REF!</v>
      </c>
      <c r="C24" s="267">
        <v>0</v>
      </c>
      <c r="D24" s="314"/>
    </row>
    <row r="25" spans="1:4" ht="16.5">
      <c r="A25" s="143" t="s">
        <v>278</v>
      </c>
      <c r="B25" s="47"/>
      <c r="C25" s="267"/>
      <c r="D25" s="314"/>
    </row>
    <row r="26" spans="1:4" ht="16.5">
      <c r="A26" s="143" t="s">
        <v>53</v>
      </c>
      <c r="B26" s="47" t="e">
        <f>SUM('2.kiadások össz'!#REF!)</f>
        <v>#REF!</v>
      </c>
      <c r="C26" s="267"/>
      <c r="D26" s="314"/>
    </row>
    <row r="27" spans="1:4" ht="32.25">
      <c r="A27" s="143" t="s">
        <v>54</v>
      </c>
      <c r="B27" s="47" t="e">
        <f>SUM('2.kiadások össz'!#REF!)</f>
        <v>#REF!</v>
      </c>
      <c r="C27" s="267"/>
      <c r="D27" s="314"/>
    </row>
    <row r="28" spans="1:4" ht="16.5">
      <c r="A28" s="143" t="s">
        <v>55</v>
      </c>
      <c r="B28" s="47" t="e">
        <f>SUM('2.kiadások össz'!#REF!)</f>
        <v>#REF!</v>
      </c>
      <c r="C28" s="267">
        <v>844163</v>
      </c>
      <c r="D28" s="314">
        <v>0</v>
      </c>
    </row>
    <row r="29" spans="1:4" ht="16.5">
      <c r="A29" s="156" t="s">
        <v>33</v>
      </c>
      <c r="B29" s="47" t="e">
        <f>SUM('2.kiadások össz'!#REF!)</f>
        <v>#REF!</v>
      </c>
      <c r="C29" s="267">
        <v>0</v>
      </c>
      <c r="D29" s="314"/>
    </row>
    <row r="30" spans="1:4" ht="16.5">
      <c r="A30" s="156" t="s">
        <v>32</v>
      </c>
      <c r="B30" s="47" t="e">
        <f>SUM('2.kiadások össz'!#REF!)</f>
        <v>#REF!</v>
      </c>
      <c r="C30" s="267"/>
      <c r="D30" s="314"/>
    </row>
    <row r="31" spans="1:4" ht="16.5">
      <c r="A31" s="156" t="s">
        <v>263</v>
      </c>
      <c r="B31" s="47"/>
      <c r="C31" s="267"/>
      <c r="D31" s="314"/>
    </row>
    <row r="32" spans="1:4" ht="32.25">
      <c r="A32" s="157" t="s">
        <v>25</v>
      </c>
      <c r="B32" s="47" t="e">
        <f>SUM('2.kiadások össz'!#REF!)</f>
        <v>#REF!</v>
      </c>
      <c r="C32" s="312"/>
      <c r="D32" s="318"/>
    </row>
    <row r="33" spans="1:4" ht="16.5">
      <c r="A33" s="158" t="s">
        <v>22</v>
      </c>
      <c r="B33" s="47" t="e">
        <f>SUM('2.kiadások össz'!#REF!)</f>
        <v>#REF!</v>
      </c>
      <c r="C33" s="267"/>
      <c r="D33" s="314"/>
    </row>
    <row r="34" spans="1:4" ht="16.5">
      <c r="A34" s="158" t="s">
        <v>24</v>
      </c>
      <c r="B34" s="47" t="e">
        <f>SUM('2.kiadások össz'!#REF!)</f>
        <v>#REF!</v>
      </c>
      <c r="C34" s="267"/>
      <c r="D34" s="314"/>
    </row>
    <row r="35" spans="1:4" ht="16.5">
      <c r="A35" s="158" t="s">
        <v>23</v>
      </c>
      <c r="B35" s="47" t="e">
        <f>SUM('2.kiadások össz'!#REF!)</f>
        <v>#REF!</v>
      </c>
      <c r="C35" s="267"/>
      <c r="D35" s="314"/>
    </row>
    <row r="36" spans="1:4" ht="24" customHeight="1">
      <c r="A36" s="151" t="s">
        <v>7</v>
      </c>
      <c r="B36" s="61" t="e">
        <f>SUM('2.kiadások össz'!#REF!)</f>
        <v>#REF!</v>
      </c>
      <c r="C36" s="311">
        <f>SUM(C20:C35)</f>
        <v>845200</v>
      </c>
      <c r="D36" s="316">
        <f>SUM(D20:D35)</f>
        <v>750</v>
      </c>
    </row>
    <row r="37" spans="1:4" ht="36" customHeight="1" thickBot="1">
      <c r="A37" s="159" t="s">
        <v>18</v>
      </c>
      <c r="B37" s="140" t="e">
        <f>SUM('2.kiadások össz'!#REF!)</f>
        <v>#REF!</v>
      </c>
      <c r="C37" s="313">
        <f>C19+C36</f>
        <v>1447283</v>
      </c>
      <c r="D37" s="319">
        <f>D19+D36</f>
        <v>572613</v>
      </c>
    </row>
    <row r="40" ht="12.75">
      <c r="D40" s="50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PageLayoutView="0" workbookViewId="0" topLeftCell="C51">
      <selection activeCell="M53" sqref="M53"/>
    </sheetView>
  </sheetViews>
  <sheetFormatPr defaultColWidth="9.140625" defaultRowHeight="12.75"/>
  <cols>
    <col min="1" max="1" width="61.421875" style="0" customWidth="1"/>
    <col min="2" max="2" width="10.421875" style="0" customWidth="1"/>
    <col min="3" max="3" width="10.00390625" style="0" customWidth="1"/>
    <col min="4" max="4" width="12.140625" style="0" customWidth="1"/>
    <col min="5" max="5" width="15.7109375" style="0" customWidth="1"/>
    <col min="6" max="6" width="11.421875" style="0" customWidth="1"/>
    <col min="7" max="7" width="9.57421875" style="0" customWidth="1"/>
    <col min="8" max="8" width="18.28125" style="0" customWidth="1"/>
    <col min="9" max="9" width="12.28125" style="0" customWidth="1"/>
    <col min="10" max="10" width="13.8515625" style="0" customWidth="1"/>
    <col min="11" max="11" width="11.421875" style="0" customWidth="1"/>
    <col min="12" max="12" width="17.57421875" style="0" customWidth="1"/>
    <col min="13" max="13" width="15.140625" style="0" customWidth="1"/>
    <col min="14" max="14" width="15.57421875" style="0" customWidth="1"/>
  </cols>
  <sheetData>
    <row r="1" spans="1:14" ht="15.75">
      <c r="A1" s="368" t="s">
        <v>136</v>
      </c>
      <c r="B1" s="370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14" ht="15.75">
      <c r="A2" s="368" t="s">
        <v>138</v>
      </c>
      <c r="B2" s="368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>
      <c r="A4" s="16" t="s">
        <v>47</v>
      </c>
      <c r="B4" s="42" t="s">
        <v>100</v>
      </c>
      <c r="C4" s="42" t="s">
        <v>101</v>
      </c>
      <c r="D4" s="42" t="s">
        <v>102</v>
      </c>
      <c r="E4" s="42" t="s">
        <v>103</v>
      </c>
      <c r="F4" s="42" t="s">
        <v>104</v>
      </c>
      <c r="G4" s="42" t="s">
        <v>105</v>
      </c>
      <c r="H4" s="42" t="s">
        <v>106</v>
      </c>
      <c r="I4" s="42" t="s">
        <v>107</v>
      </c>
      <c r="J4" s="42" t="s">
        <v>108</v>
      </c>
      <c r="K4" s="42" t="s">
        <v>109</v>
      </c>
      <c r="L4" s="42" t="s">
        <v>110</v>
      </c>
      <c r="M4" s="42" t="s">
        <v>111</v>
      </c>
      <c r="N4" s="45" t="s">
        <v>61</v>
      </c>
    </row>
    <row r="5" spans="1:17" ht="16.5">
      <c r="A5" s="20" t="s">
        <v>31</v>
      </c>
      <c r="B5" s="19">
        <v>632</v>
      </c>
      <c r="C5" s="19">
        <v>632</v>
      </c>
      <c r="D5" s="19">
        <v>633</v>
      </c>
      <c r="E5" s="19">
        <v>733</v>
      </c>
      <c r="F5" s="19">
        <v>633</v>
      </c>
      <c r="G5" s="19">
        <v>633</v>
      </c>
      <c r="H5" s="19">
        <v>633</v>
      </c>
      <c r="I5" s="19">
        <v>633</v>
      </c>
      <c r="J5" s="19">
        <v>633</v>
      </c>
      <c r="K5" s="19">
        <v>733</v>
      </c>
      <c r="L5" s="19">
        <v>600</v>
      </c>
      <c r="M5" s="19">
        <v>872</v>
      </c>
      <c r="N5" s="19">
        <f>SUM(B5:M5)</f>
        <v>8000</v>
      </c>
      <c r="P5" s="82"/>
      <c r="Q5" s="82"/>
    </row>
    <row r="6" spans="1:16" ht="32.25">
      <c r="A6" s="20" t="s">
        <v>27</v>
      </c>
      <c r="B6" s="19">
        <v>150</v>
      </c>
      <c r="C6" s="19">
        <v>150</v>
      </c>
      <c r="D6" s="19">
        <v>150</v>
      </c>
      <c r="E6" s="19">
        <v>200</v>
      </c>
      <c r="F6" s="19">
        <v>150</v>
      </c>
      <c r="G6" s="19">
        <v>150</v>
      </c>
      <c r="H6" s="19">
        <v>200</v>
      </c>
      <c r="I6" s="19">
        <v>200</v>
      </c>
      <c r="J6" s="19">
        <v>150</v>
      </c>
      <c r="K6" s="19">
        <v>150</v>
      </c>
      <c r="L6" s="19">
        <v>150</v>
      </c>
      <c r="M6" s="19">
        <v>200</v>
      </c>
      <c r="N6" s="19">
        <f aca="true" t="shared" si="0" ref="N6:N31">SUM(B6:M6)</f>
        <v>2000</v>
      </c>
      <c r="P6" s="82"/>
    </row>
    <row r="7" spans="1:16" ht="16.5">
      <c r="A7" s="20" t="s">
        <v>28</v>
      </c>
      <c r="B7" s="19">
        <v>1133</v>
      </c>
      <c r="C7" s="19">
        <v>1133</v>
      </c>
      <c r="D7" s="19">
        <v>1133</v>
      </c>
      <c r="E7" s="19">
        <v>1133</v>
      </c>
      <c r="F7" s="19">
        <v>1133</v>
      </c>
      <c r="G7" s="19">
        <v>1133</v>
      </c>
      <c r="H7" s="19">
        <v>1133</v>
      </c>
      <c r="I7" s="19">
        <v>1133</v>
      </c>
      <c r="J7" s="19">
        <v>1133</v>
      </c>
      <c r="K7" s="19">
        <v>1133</v>
      </c>
      <c r="L7" s="19">
        <v>883</v>
      </c>
      <c r="M7" s="19">
        <v>2267</v>
      </c>
      <c r="N7" s="19">
        <f t="shared" si="0"/>
        <v>14480</v>
      </c>
      <c r="P7" s="82"/>
    </row>
    <row r="8" spans="1:16" ht="32.25">
      <c r="A8" s="20" t="s">
        <v>151</v>
      </c>
      <c r="B8" s="19">
        <v>2563</v>
      </c>
      <c r="C8" s="19"/>
      <c r="D8" s="19"/>
      <c r="E8" s="19">
        <v>2563</v>
      </c>
      <c r="F8" s="19"/>
      <c r="G8" s="19"/>
      <c r="H8" s="19">
        <v>2563</v>
      </c>
      <c r="I8" s="19"/>
      <c r="J8" s="19"/>
      <c r="K8" s="19">
        <v>2566</v>
      </c>
      <c r="L8" s="19"/>
      <c r="M8" s="19"/>
      <c r="N8" s="19">
        <f>SUM(B8:M8)</f>
        <v>10255</v>
      </c>
      <c r="P8" s="82"/>
    </row>
    <row r="9" spans="1:14" ht="16.5">
      <c r="A9" s="20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 t="shared" si="0"/>
        <v>0</v>
      </c>
    </row>
    <row r="10" spans="1:14" ht="16.5">
      <c r="A10" s="20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 t="shared" si="0"/>
        <v>0</v>
      </c>
    </row>
    <row r="11" spans="1:14" ht="48">
      <c r="A11" s="9" t="s">
        <v>48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 t="shared" si="0"/>
        <v>0</v>
      </c>
    </row>
    <row r="12" spans="1:14" ht="16.5">
      <c r="A12" s="9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2.25">
      <c r="A13" s="9" t="s">
        <v>50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32.25">
      <c r="A14" s="9" t="s">
        <v>51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1:14" ht="32.25">
      <c r="A15" s="17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16.5">
      <c r="A16" s="4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16.5">
      <c r="A17" s="4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15.75">
      <c r="A18" s="43" t="s">
        <v>6</v>
      </c>
      <c r="B18" s="42">
        <f>SUM(B5:B17)</f>
        <v>4478</v>
      </c>
      <c r="C18" s="42">
        <f aca="true" t="shared" si="1" ref="C18:M18">SUM(C5:C17)</f>
        <v>1915</v>
      </c>
      <c r="D18" s="42">
        <f t="shared" si="1"/>
        <v>1916</v>
      </c>
      <c r="E18" s="42">
        <f t="shared" si="1"/>
        <v>4629</v>
      </c>
      <c r="F18" s="42">
        <f t="shared" si="1"/>
        <v>1916</v>
      </c>
      <c r="G18" s="42">
        <f t="shared" si="1"/>
        <v>1916</v>
      </c>
      <c r="H18" s="42">
        <f t="shared" si="1"/>
        <v>4529</v>
      </c>
      <c r="I18" s="42">
        <f t="shared" si="1"/>
        <v>1966</v>
      </c>
      <c r="J18" s="42">
        <f t="shared" si="1"/>
        <v>1916</v>
      </c>
      <c r="K18" s="42">
        <f t="shared" si="1"/>
        <v>4582</v>
      </c>
      <c r="L18" s="42">
        <f t="shared" si="1"/>
        <v>1633</v>
      </c>
      <c r="M18" s="42">
        <f t="shared" si="1"/>
        <v>3339</v>
      </c>
      <c r="N18" s="57">
        <f>SUM(B18:M18)</f>
        <v>34735</v>
      </c>
    </row>
    <row r="19" spans="1:14" ht="16.5">
      <c r="A19" s="20" t="s">
        <v>20</v>
      </c>
      <c r="B19" s="19">
        <v>1401</v>
      </c>
      <c r="C19" s="19">
        <v>65910</v>
      </c>
      <c r="D19" s="19">
        <v>24930</v>
      </c>
      <c r="E19" s="19"/>
      <c r="F19" s="19">
        <v>2014</v>
      </c>
      <c r="G19" s="19">
        <v>964</v>
      </c>
      <c r="H19" s="19">
        <f>205898+773618</f>
        <v>979516</v>
      </c>
      <c r="I19" s="19">
        <v>1483</v>
      </c>
      <c r="J19" s="19">
        <v>964</v>
      </c>
      <c r="K19" s="19">
        <v>998</v>
      </c>
      <c r="L19" s="19">
        <v>1128593</v>
      </c>
      <c r="M19" s="19"/>
      <c r="N19" s="19">
        <f t="shared" si="0"/>
        <v>2206773</v>
      </c>
    </row>
    <row r="20" spans="1:14" ht="16.5">
      <c r="A20" s="20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f t="shared" si="0"/>
        <v>0</v>
      </c>
    </row>
    <row r="21" spans="1:14" ht="16.5">
      <c r="A21" s="20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0"/>
        <v>0</v>
      </c>
    </row>
    <row r="22" spans="1:14" ht="63.75">
      <c r="A22" s="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0"/>
        <v>0</v>
      </c>
    </row>
    <row r="23" spans="1:14" ht="16.5">
      <c r="A23" s="9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32.25">
      <c r="A24" s="9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0"/>
        <v>0</v>
      </c>
    </row>
    <row r="25" spans="1:14" ht="32.25">
      <c r="A25" s="9" t="s">
        <v>55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16.5">
      <c r="A26" s="4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16.5">
      <c r="A27" s="4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6319</v>
      </c>
      <c r="N27" s="19">
        <f t="shared" si="0"/>
        <v>6319</v>
      </c>
    </row>
    <row r="28" spans="1:14" ht="32.25">
      <c r="A28" s="18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16.5">
      <c r="A29" s="6" t="s">
        <v>22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0</v>
      </c>
    </row>
    <row r="30" spans="1:14" ht="16.5">
      <c r="A30" s="6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16.5">
      <c r="A31" s="6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15.75">
      <c r="A32" s="43" t="s">
        <v>7</v>
      </c>
      <c r="B32" s="42">
        <f>SUM(B19:B31)</f>
        <v>1401</v>
      </c>
      <c r="C32" s="42">
        <f aca="true" t="shared" si="2" ref="C32:M32">SUM(C19:C31)</f>
        <v>65910</v>
      </c>
      <c r="D32" s="42">
        <f t="shared" si="2"/>
        <v>24930</v>
      </c>
      <c r="E32" s="42">
        <f t="shared" si="2"/>
        <v>0</v>
      </c>
      <c r="F32" s="42">
        <f t="shared" si="2"/>
        <v>2014</v>
      </c>
      <c r="G32" s="42">
        <f t="shared" si="2"/>
        <v>964</v>
      </c>
      <c r="H32" s="42">
        <f t="shared" si="2"/>
        <v>979516</v>
      </c>
      <c r="I32" s="42">
        <f t="shared" si="2"/>
        <v>1483</v>
      </c>
      <c r="J32" s="42">
        <f t="shared" si="2"/>
        <v>964</v>
      </c>
      <c r="K32" s="42">
        <f t="shared" si="2"/>
        <v>998</v>
      </c>
      <c r="L32" s="42">
        <f t="shared" si="2"/>
        <v>1128593</v>
      </c>
      <c r="M32" s="42">
        <f t="shared" si="2"/>
        <v>6319</v>
      </c>
      <c r="N32" s="59">
        <f>SUM(B32:M32)</f>
        <v>2213092</v>
      </c>
    </row>
    <row r="33" spans="1:14" ht="18">
      <c r="A33" s="21" t="s">
        <v>18</v>
      </c>
      <c r="B33" s="15">
        <f>SUM(B32,B18)</f>
        <v>5879</v>
      </c>
      <c r="C33" s="15">
        <f aca="true" t="shared" si="3" ref="C33:N33">SUM(C32,C18)</f>
        <v>67825</v>
      </c>
      <c r="D33" s="15">
        <f t="shared" si="3"/>
        <v>26846</v>
      </c>
      <c r="E33" s="15">
        <f t="shared" si="3"/>
        <v>4629</v>
      </c>
      <c r="F33" s="15">
        <f t="shared" si="3"/>
        <v>3930</v>
      </c>
      <c r="G33" s="15">
        <f t="shared" si="3"/>
        <v>2880</v>
      </c>
      <c r="H33" s="15">
        <f t="shared" si="3"/>
        <v>984045</v>
      </c>
      <c r="I33" s="15">
        <f t="shared" si="3"/>
        <v>3449</v>
      </c>
      <c r="J33" s="15">
        <f t="shared" si="3"/>
        <v>2880</v>
      </c>
      <c r="K33" s="15">
        <f t="shared" si="3"/>
        <v>5580</v>
      </c>
      <c r="L33" s="15">
        <f t="shared" si="3"/>
        <v>1130226</v>
      </c>
      <c r="M33" s="15">
        <f t="shared" si="3"/>
        <v>9658</v>
      </c>
      <c r="N33" s="60">
        <f t="shared" si="3"/>
        <v>2247827</v>
      </c>
    </row>
    <row r="34" spans="1:14" ht="16.5">
      <c r="A34" s="9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aca="true" t="shared" si="4" ref="N34:N66">SUM(B34:M34)</f>
        <v>0</v>
      </c>
    </row>
    <row r="35" spans="1:14" ht="16.5">
      <c r="A35" s="13" t="s">
        <v>139</v>
      </c>
      <c r="B35" s="19"/>
      <c r="C35" s="19"/>
      <c r="D35" s="19">
        <v>751</v>
      </c>
      <c r="E35" s="19"/>
      <c r="F35" s="19"/>
      <c r="G35" s="19">
        <v>754</v>
      </c>
      <c r="H35" s="19"/>
      <c r="I35" s="19"/>
      <c r="J35" s="19">
        <v>754</v>
      </c>
      <c r="K35" s="19"/>
      <c r="L35" s="19"/>
      <c r="M35" s="19">
        <v>754</v>
      </c>
      <c r="N35" s="19">
        <v>3013</v>
      </c>
    </row>
    <row r="36" spans="1:14" ht="16.5">
      <c r="A36" s="13" t="s">
        <v>35</v>
      </c>
      <c r="B36" s="19">
        <v>1788</v>
      </c>
      <c r="C36" s="19">
        <v>1789</v>
      </c>
      <c r="D36" s="19">
        <v>1788</v>
      </c>
      <c r="E36" s="19">
        <v>1789</v>
      </c>
      <c r="F36" s="19">
        <v>1788</v>
      </c>
      <c r="G36" s="19">
        <v>1789</v>
      </c>
      <c r="H36" s="19">
        <v>1788</v>
      </c>
      <c r="I36" s="19">
        <v>1790</v>
      </c>
      <c r="J36" s="19">
        <v>1789</v>
      </c>
      <c r="K36" s="19">
        <v>1790</v>
      </c>
      <c r="L36" s="19">
        <v>1789</v>
      </c>
      <c r="M36" s="19">
        <v>1790</v>
      </c>
      <c r="N36" s="19">
        <f t="shared" si="4"/>
        <v>21467</v>
      </c>
    </row>
    <row r="37" spans="1:14" ht="16.5">
      <c r="A37" s="13" t="s">
        <v>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4"/>
        <v>0</v>
      </c>
    </row>
    <row r="38" spans="1:14" ht="32.25">
      <c r="A38" s="13" t="s">
        <v>157</v>
      </c>
      <c r="B38" s="19"/>
      <c r="C38" s="19"/>
      <c r="D38" s="19"/>
      <c r="E38" s="19">
        <v>545</v>
      </c>
      <c r="F38" s="19"/>
      <c r="G38" s="19"/>
      <c r="H38" s="19"/>
      <c r="I38" s="19">
        <v>545</v>
      </c>
      <c r="J38" s="19"/>
      <c r="K38" s="19">
        <v>545</v>
      </c>
      <c r="L38" s="19"/>
      <c r="M38" s="19">
        <v>545</v>
      </c>
      <c r="N38" s="19">
        <f>SUM(B38:M38)</f>
        <v>2180</v>
      </c>
    </row>
    <row r="39" spans="1:14" ht="16.5">
      <c r="A39" s="13" t="s">
        <v>58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4"/>
        <v>0</v>
      </c>
    </row>
    <row r="40" spans="1:14" ht="15.75">
      <c r="A40" s="7" t="s">
        <v>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4"/>
        <v>0</v>
      </c>
    </row>
    <row r="41" spans="1:14" ht="15.75">
      <c r="A41" s="7" t="s">
        <v>10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4"/>
        <v>0</v>
      </c>
    </row>
    <row r="42" spans="1:14" ht="15.75">
      <c r="A42" s="7" t="s">
        <v>11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4"/>
        <v>0</v>
      </c>
    </row>
    <row r="43" spans="1:14" ht="63.75">
      <c r="A43" s="13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16.5">
      <c r="A44" s="10" t="s">
        <v>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48">
      <c r="A45" s="13" t="s">
        <v>3</v>
      </c>
      <c r="B45" s="19"/>
      <c r="C45" s="19"/>
      <c r="D45" s="19">
        <v>2018</v>
      </c>
      <c r="E45" s="19"/>
      <c r="F45" s="19"/>
      <c r="G45" s="19"/>
      <c r="H45" s="19">
        <v>2019</v>
      </c>
      <c r="I45" s="19"/>
      <c r="J45" s="19"/>
      <c r="K45" s="19">
        <v>2018</v>
      </c>
      <c r="L45" s="19"/>
      <c r="M45" s="19">
        <v>2020</v>
      </c>
      <c r="N45" s="19">
        <f>SUM(B45:M45)</f>
        <v>8075</v>
      </c>
    </row>
    <row r="46" spans="1:14" ht="16.5">
      <c r="A46" s="5" t="s">
        <v>39</v>
      </c>
      <c r="B46" s="19">
        <f>SUM(B34:B45)</f>
        <v>1788</v>
      </c>
      <c r="C46" s="19">
        <f aca="true" t="shared" si="5" ref="C46:H46">SUM(C34:C45)</f>
        <v>1789</v>
      </c>
      <c r="D46" s="19">
        <f t="shared" si="5"/>
        <v>4557</v>
      </c>
      <c r="E46" s="19">
        <f t="shared" si="5"/>
        <v>2334</v>
      </c>
      <c r="F46" s="19">
        <f t="shared" si="5"/>
        <v>1788</v>
      </c>
      <c r="G46" s="19">
        <f t="shared" si="5"/>
        <v>2543</v>
      </c>
      <c r="H46" s="19">
        <f t="shared" si="5"/>
        <v>3807</v>
      </c>
      <c r="I46" s="19">
        <f aca="true" t="shared" si="6" ref="I46:N46">SUM(I34:I45)</f>
        <v>2335</v>
      </c>
      <c r="J46" s="19">
        <f t="shared" si="6"/>
        <v>2543</v>
      </c>
      <c r="K46" s="19">
        <f t="shared" si="6"/>
        <v>4353</v>
      </c>
      <c r="L46" s="19">
        <f t="shared" si="6"/>
        <v>1789</v>
      </c>
      <c r="M46" s="19">
        <f t="shared" si="6"/>
        <v>5109</v>
      </c>
      <c r="N46" s="19">
        <f t="shared" si="6"/>
        <v>34735</v>
      </c>
    </row>
    <row r="47" spans="1:14" ht="16.5">
      <c r="A47" s="11" t="s">
        <v>42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6.5">
      <c r="A48" s="12" t="s">
        <v>43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8" t="s">
        <v>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32.25">
      <c r="A50" s="9" t="s">
        <v>37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15.75">
      <c r="A51" s="43" t="s">
        <v>6</v>
      </c>
      <c r="B51" s="42">
        <f>SUM(B46:B50)</f>
        <v>1788</v>
      </c>
      <c r="C51" s="42">
        <f aca="true" t="shared" si="7" ref="C51:I51">SUM(C46:C50)</f>
        <v>1789</v>
      </c>
      <c r="D51" s="42">
        <f t="shared" si="7"/>
        <v>4557</v>
      </c>
      <c r="E51" s="42">
        <f t="shared" si="7"/>
        <v>2334</v>
      </c>
      <c r="F51" s="42">
        <f t="shared" si="7"/>
        <v>1788</v>
      </c>
      <c r="G51" s="42">
        <f t="shared" si="7"/>
        <v>2543</v>
      </c>
      <c r="H51" s="42">
        <f t="shared" si="7"/>
        <v>3807</v>
      </c>
      <c r="I51" s="42">
        <f t="shared" si="7"/>
        <v>2335</v>
      </c>
      <c r="J51" s="42">
        <f>SUM(J46:J50)</f>
        <v>2543</v>
      </c>
      <c r="K51" s="42">
        <f>SUM(K46:K50)</f>
        <v>4353</v>
      </c>
      <c r="L51" s="42">
        <f>SUM(L46:L50)</f>
        <v>1789</v>
      </c>
      <c r="M51" s="42">
        <f>SUM(M46:M50)</f>
        <v>5109</v>
      </c>
      <c r="N51" s="42">
        <f>SUM(N46:N50)</f>
        <v>34735</v>
      </c>
    </row>
    <row r="52" spans="1:14" ht="16.5">
      <c r="A52" s="58" t="s">
        <v>122</v>
      </c>
      <c r="B52" s="42"/>
      <c r="C52" s="42"/>
      <c r="D52" s="19"/>
      <c r="E52" s="19">
        <v>118673</v>
      </c>
      <c r="F52" s="19"/>
      <c r="G52" s="19"/>
      <c r="H52" s="19">
        <v>118673</v>
      </c>
      <c r="I52" s="19"/>
      <c r="J52" s="19">
        <v>118672</v>
      </c>
      <c r="K52" s="42"/>
      <c r="L52" s="42"/>
      <c r="M52" s="19">
        <f>118672-2180</f>
        <v>116492</v>
      </c>
      <c r="N52" s="19">
        <f t="shared" si="4"/>
        <v>472510</v>
      </c>
    </row>
    <row r="53" spans="1:14" ht="32.25">
      <c r="A53" s="13" t="s">
        <v>130</v>
      </c>
      <c r="B53" s="19">
        <v>9253</v>
      </c>
      <c r="C53" s="19">
        <v>9248</v>
      </c>
      <c r="D53" s="19">
        <v>9248</v>
      </c>
      <c r="E53" s="19">
        <v>9248</v>
      </c>
      <c r="F53" s="19">
        <v>9248</v>
      </c>
      <c r="G53" s="19">
        <v>9248</v>
      </c>
      <c r="H53" s="19">
        <v>9248</v>
      </c>
      <c r="I53" s="19">
        <v>9248</v>
      </c>
      <c r="J53" s="19">
        <v>9248</v>
      </c>
      <c r="K53" s="19">
        <v>9248</v>
      </c>
      <c r="L53" s="19">
        <v>9248</v>
      </c>
      <c r="M53" s="19">
        <v>9248</v>
      </c>
      <c r="N53" s="19">
        <f t="shared" si="4"/>
        <v>110981</v>
      </c>
    </row>
    <row r="54" spans="1:14" ht="16.5">
      <c r="A54" s="13" t="s">
        <v>15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4"/>
        <v>0</v>
      </c>
    </row>
    <row r="55" spans="1:14" ht="16.5">
      <c r="A55" s="13" t="s">
        <v>92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4"/>
        <v>0</v>
      </c>
    </row>
    <row r="56" spans="1:14" ht="48">
      <c r="A56" s="13" t="s">
        <v>3</v>
      </c>
      <c r="B56" s="19"/>
      <c r="C56" s="19"/>
      <c r="D56" s="19"/>
      <c r="E56" s="19"/>
      <c r="F56" s="19">
        <v>408928</v>
      </c>
      <c r="G56" s="19"/>
      <c r="H56" s="19"/>
      <c r="I56" s="19"/>
      <c r="J56" s="19">
        <v>406224</v>
      </c>
      <c r="K56" s="19"/>
      <c r="L56" s="19"/>
      <c r="M56" s="19">
        <v>812449</v>
      </c>
      <c r="N56" s="19">
        <f>SUM(B56:M56)</f>
        <v>1627601</v>
      </c>
    </row>
    <row r="57" spans="1:14" ht="32.25">
      <c r="A57" s="13" t="s">
        <v>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4"/>
        <v>0</v>
      </c>
    </row>
    <row r="58" spans="1:14" ht="16.5">
      <c r="A58" s="9" t="s">
        <v>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4"/>
        <v>0</v>
      </c>
    </row>
    <row r="59" spans="1:14" ht="16.5">
      <c r="A59" s="10" t="s">
        <v>5</v>
      </c>
      <c r="B59" s="19"/>
      <c r="C59" s="19"/>
      <c r="D59" s="19">
        <v>500</v>
      </c>
      <c r="E59" s="19"/>
      <c r="F59" s="19"/>
      <c r="G59" s="19">
        <v>500</v>
      </c>
      <c r="H59" s="19"/>
      <c r="I59" s="19"/>
      <c r="J59" s="19">
        <v>500</v>
      </c>
      <c r="K59" s="19"/>
      <c r="L59" s="19"/>
      <c r="M59" s="19">
        <v>500</v>
      </c>
      <c r="N59" s="19">
        <f t="shared" si="4"/>
        <v>2000</v>
      </c>
    </row>
    <row r="60" spans="1:14" ht="32.25">
      <c r="A60" s="5" t="s">
        <v>38</v>
      </c>
      <c r="B60" s="19">
        <f aca="true" t="shared" si="8" ref="B60:N60">SUM(B52:B59)</f>
        <v>9253</v>
      </c>
      <c r="C60" s="19">
        <f t="shared" si="8"/>
        <v>9248</v>
      </c>
      <c r="D60" s="19">
        <f t="shared" si="8"/>
        <v>9748</v>
      </c>
      <c r="E60" s="19">
        <f t="shared" si="8"/>
        <v>127921</v>
      </c>
      <c r="F60" s="19">
        <f t="shared" si="8"/>
        <v>418176</v>
      </c>
      <c r="G60" s="19">
        <f t="shared" si="8"/>
        <v>9748</v>
      </c>
      <c r="H60" s="19">
        <f t="shared" si="8"/>
        <v>127921</v>
      </c>
      <c r="I60" s="19">
        <f t="shared" si="8"/>
        <v>9248</v>
      </c>
      <c r="J60" s="19">
        <f t="shared" si="8"/>
        <v>534644</v>
      </c>
      <c r="K60" s="19">
        <f t="shared" si="8"/>
        <v>9248</v>
      </c>
      <c r="L60" s="19">
        <f t="shared" si="8"/>
        <v>9248</v>
      </c>
      <c r="M60" s="19">
        <f t="shared" si="8"/>
        <v>938689</v>
      </c>
      <c r="N60" s="19">
        <f t="shared" si="8"/>
        <v>2213092</v>
      </c>
    </row>
    <row r="61" spans="1:14" ht="16.5">
      <c r="A61" s="11" t="s">
        <v>44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4"/>
        <v>0</v>
      </c>
    </row>
    <row r="62" spans="1:14" ht="16.5">
      <c r="A62" s="12" t="s">
        <v>45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4"/>
        <v>0</v>
      </c>
    </row>
    <row r="63" spans="1:14" ht="16.5">
      <c r="A63" s="8" t="s">
        <v>13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4"/>
        <v>0</v>
      </c>
    </row>
    <row r="64" spans="1:14" ht="32.25">
      <c r="A64" s="13" t="s">
        <v>41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4"/>
        <v>0</v>
      </c>
    </row>
    <row r="65" spans="1:14" ht="16.5">
      <c r="A65" s="14" t="s">
        <v>14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4"/>
        <v>0</v>
      </c>
    </row>
    <row r="66" spans="1:14" ht="32.25">
      <c r="A66" s="14" t="s">
        <v>40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>
        <f t="shared" si="4"/>
        <v>0</v>
      </c>
    </row>
    <row r="67" spans="1:14" ht="15.75">
      <c r="A67" s="43" t="s">
        <v>7</v>
      </c>
      <c r="B67" s="42">
        <f>SUM(B52:B59,B64:B66)</f>
        <v>9253</v>
      </c>
      <c r="C67" s="42">
        <f aca="true" t="shared" si="9" ref="C67:M67">SUM(C52:C59,C64:C66)</f>
        <v>9248</v>
      </c>
      <c r="D67" s="42">
        <f t="shared" si="9"/>
        <v>9748</v>
      </c>
      <c r="E67" s="42">
        <f t="shared" si="9"/>
        <v>127921</v>
      </c>
      <c r="F67" s="42">
        <f t="shared" si="9"/>
        <v>418176</v>
      </c>
      <c r="G67" s="42">
        <f t="shared" si="9"/>
        <v>9748</v>
      </c>
      <c r="H67" s="42">
        <f t="shared" si="9"/>
        <v>127921</v>
      </c>
      <c r="I67" s="42">
        <f t="shared" si="9"/>
        <v>9248</v>
      </c>
      <c r="J67" s="42">
        <f t="shared" si="9"/>
        <v>534644</v>
      </c>
      <c r="K67" s="42">
        <f t="shared" si="9"/>
        <v>9248</v>
      </c>
      <c r="L67" s="42">
        <f t="shared" si="9"/>
        <v>9248</v>
      </c>
      <c r="M67" s="42">
        <f t="shared" si="9"/>
        <v>938689</v>
      </c>
      <c r="N67" s="59">
        <f>SUM(B67:M67)</f>
        <v>2213092</v>
      </c>
    </row>
    <row r="68" spans="1:14" ht="18">
      <c r="A68" s="16" t="s">
        <v>46</v>
      </c>
      <c r="B68" s="15">
        <f>SUM(B51,B67)</f>
        <v>11041</v>
      </c>
      <c r="C68" s="15">
        <f aca="true" t="shared" si="10" ref="C68:N68">SUM(C51,C67)</f>
        <v>11037</v>
      </c>
      <c r="D68" s="15">
        <f t="shared" si="10"/>
        <v>14305</v>
      </c>
      <c r="E68" s="15">
        <f t="shared" si="10"/>
        <v>130255</v>
      </c>
      <c r="F68" s="15">
        <f t="shared" si="10"/>
        <v>419964</v>
      </c>
      <c r="G68" s="15">
        <f t="shared" si="10"/>
        <v>12291</v>
      </c>
      <c r="H68" s="15">
        <f t="shared" si="10"/>
        <v>131728</v>
      </c>
      <c r="I68" s="15">
        <f t="shared" si="10"/>
        <v>11583</v>
      </c>
      <c r="J68" s="15">
        <f t="shared" si="10"/>
        <v>537187</v>
      </c>
      <c r="K68" s="15">
        <f t="shared" si="10"/>
        <v>13601</v>
      </c>
      <c r="L68" s="15">
        <f t="shared" si="10"/>
        <v>11037</v>
      </c>
      <c r="M68" s="15">
        <f t="shared" si="10"/>
        <v>943798</v>
      </c>
      <c r="N68" s="60">
        <f t="shared" si="10"/>
        <v>2247827</v>
      </c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paperSize="9" scale="37" r:id="rId1"/>
  <headerFooter alignWithMargins="0">
    <oddHeader>&amp;R&amp;"Bookman Old Style,Normál"
11.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24"/>
  <sheetViews>
    <sheetView zoomScalePageLayoutView="0" workbookViewId="0" topLeftCell="A7">
      <selection activeCell="C64" sqref="C64"/>
    </sheetView>
  </sheetViews>
  <sheetFormatPr defaultColWidth="9.140625" defaultRowHeight="12.75"/>
  <cols>
    <col min="1" max="1" width="83.140625" style="0" customWidth="1"/>
    <col min="2" max="2" width="18.57421875" style="0" customWidth="1"/>
    <col min="3" max="3" width="19.421875" style="0" customWidth="1"/>
  </cols>
  <sheetData>
    <row r="1" spans="1:3" ht="13.5" customHeight="1">
      <c r="A1" s="368" t="s">
        <v>136</v>
      </c>
      <c r="B1" s="366"/>
      <c r="C1" s="366"/>
    </row>
    <row r="2" spans="1:3" ht="13.5" customHeight="1">
      <c r="A2" s="368" t="s">
        <v>316</v>
      </c>
      <c r="B2" s="366"/>
      <c r="C2" s="366"/>
    </row>
    <row r="3" spans="1:3" ht="15.75" thickBot="1">
      <c r="A3" s="2"/>
      <c r="B3" s="2"/>
      <c r="C3" s="2"/>
    </row>
    <row r="4" spans="1:3" ht="12.75">
      <c r="A4" s="379" t="s">
        <v>140</v>
      </c>
      <c r="B4" s="219"/>
      <c r="C4" s="219"/>
    </row>
    <row r="5" spans="1:3" ht="25.5">
      <c r="A5" s="380"/>
      <c r="B5" s="213" t="s">
        <v>317</v>
      </c>
      <c r="C5" s="213" t="s">
        <v>318</v>
      </c>
    </row>
    <row r="6" spans="1:3" ht="16.5">
      <c r="A6" s="150" t="s">
        <v>31</v>
      </c>
      <c r="B6" s="268">
        <v>20967</v>
      </c>
      <c r="C6" s="268">
        <v>17634</v>
      </c>
    </row>
    <row r="7" spans="1:3" ht="16.5">
      <c r="A7" s="150" t="s">
        <v>27</v>
      </c>
      <c r="B7" s="268">
        <v>2794</v>
      </c>
      <c r="C7" s="268">
        <v>1994</v>
      </c>
    </row>
    <row r="8" spans="1:3" ht="16.5">
      <c r="A8" s="150" t="s">
        <v>28</v>
      </c>
      <c r="B8" s="268">
        <v>42700</v>
      </c>
      <c r="C8" s="268">
        <v>44507</v>
      </c>
    </row>
    <row r="9" spans="1:3" ht="45.75" customHeight="1">
      <c r="A9" s="150" t="s">
        <v>169</v>
      </c>
      <c r="B9" s="268">
        <v>17440</v>
      </c>
      <c r="C9" s="268">
        <v>70</v>
      </c>
    </row>
    <row r="10" spans="1:3" ht="45.75" customHeight="1">
      <c r="A10" s="150" t="s">
        <v>228</v>
      </c>
      <c r="B10" s="268">
        <v>29516</v>
      </c>
      <c r="C10" s="268">
        <v>4645</v>
      </c>
    </row>
    <row r="11" spans="1:3" ht="16.5">
      <c r="A11" s="150" t="s">
        <v>29</v>
      </c>
      <c r="B11" s="268">
        <v>0</v>
      </c>
      <c r="C11" s="268"/>
    </row>
    <row r="12" spans="1:3" ht="16.5">
      <c r="A12" s="150" t="s">
        <v>30</v>
      </c>
      <c r="B12" s="268">
        <v>0</v>
      </c>
      <c r="C12" s="268"/>
    </row>
    <row r="13" spans="1:3" ht="16.5">
      <c r="A13" s="143" t="s">
        <v>277</v>
      </c>
      <c r="B13" s="268">
        <v>1500</v>
      </c>
      <c r="C13" s="268">
        <v>1000</v>
      </c>
    </row>
    <row r="14" spans="1:3" ht="16.5">
      <c r="A14" s="143" t="s">
        <v>49</v>
      </c>
      <c r="B14" s="268">
        <v>0</v>
      </c>
      <c r="C14" s="268"/>
    </row>
    <row r="15" spans="1:3" ht="32.25">
      <c r="A15" s="143" t="s">
        <v>50</v>
      </c>
      <c r="B15" s="268">
        <v>0</v>
      </c>
      <c r="C15" s="268"/>
    </row>
    <row r="16" spans="1:3" ht="32.25">
      <c r="A16" s="143" t="s">
        <v>51</v>
      </c>
      <c r="B16" s="268"/>
      <c r="C16" s="268"/>
    </row>
    <row r="17" spans="1:3" ht="32.25">
      <c r="A17" s="160" t="s">
        <v>26</v>
      </c>
      <c r="B17" s="269"/>
      <c r="C17" s="269"/>
    </row>
    <row r="18" spans="1:3" ht="16.5">
      <c r="A18" s="156" t="s">
        <v>16</v>
      </c>
      <c r="B18" s="268">
        <v>347166</v>
      </c>
      <c r="C18" s="268">
        <v>362013</v>
      </c>
    </row>
    <row r="19" spans="1:3" ht="16.5">
      <c r="A19" s="156" t="s">
        <v>17</v>
      </c>
      <c r="B19" s="268">
        <v>140000</v>
      </c>
      <c r="C19" s="268">
        <v>140000</v>
      </c>
    </row>
    <row r="20" spans="1:3" ht="15.75">
      <c r="A20" s="151" t="s">
        <v>6</v>
      </c>
      <c r="B20" s="266">
        <f>SUM(B6:B19)</f>
        <v>602083</v>
      </c>
      <c r="C20" s="343">
        <f>SUM(C6:C19)</f>
        <v>571863</v>
      </c>
    </row>
    <row r="21" spans="1:3" ht="16.5">
      <c r="A21" s="150" t="s">
        <v>241</v>
      </c>
      <c r="B21" s="268">
        <v>1037</v>
      </c>
      <c r="C21" s="268">
        <v>750</v>
      </c>
    </row>
    <row r="22" spans="1:3" ht="32.25">
      <c r="A22" s="150" t="s">
        <v>237</v>
      </c>
      <c r="B22" s="268">
        <v>0</v>
      </c>
      <c r="C22" s="268"/>
    </row>
    <row r="23" spans="1:3" ht="16.5">
      <c r="A23" s="150" t="s">
        <v>19</v>
      </c>
      <c r="B23" s="268">
        <v>0</v>
      </c>
      <c r="C23" s="268"/>
    </row>
    <row r="24" spans="1:3" ht="16.5">
      <c r="A24" s="150" t="s">
        <v>21</v>
      </c>
      <c r="B24" s="268">
        <v>0</v>
      </c>
      <c r="C24" s="268"/>
    </row>
    <row r="25" spans="1:3" ht="48">
      <c r="A25" s="143" t="s">
        <v>52</v>
      </c>
      <c r="B25" s="268">
        <v>0</v>
      </c>
      <c r="C25" s="268"/>
    </row>
    <row r="26" spans="1:3" ht="16.5">
      <c r="A26" s="143" t="s">
        <v>279</v>
      </c>
      <c r="B26" s="268"/>
      <c r="C26" s="268"/>
    </row>
    <row r="27" spans="1:3" ht="16.5">
      <c r="A27" s="143" t="s">
        <v>53</v>
      </c>
      <c r="B27" s="268">
        <v>0</v>
      </c>
      <c r="C27" s="268"/>
    </row>
    <row r="28" spans="1:3" ht="32.25">
      <c r="A28" s="143" t="s">
        <v>54</v>
      </c>
      <c r="B28" s="268">
        <v>0</v>
      </c>
      <c r="C28" s="268"/>
    </row>
    <row r="29" spans="1:3" ht="32.25">
      <c r="A29" s="143" t="s">
        <v>55</v>
      </c>
      <c r="B29" s="268">
        <v>844163</v>
      </c>
      <c r="C29" s="268"/>
    </row>
    <row r="30" spans="1:3" ht="16.5">
      <c r="A30" s="156" t="s">
        <v>33</v>
      </c>
      <c r="B30" s="268"/>
      <c r="C30" s="268"/>
    </row>
    <row r="31" spans="1:3" ht="16.5">
      <c r="A31" s="156" t="s">
        <v>32</v>
      </c>
      <c r="B31" s="268"/>
      <c r="C31" s="268"/>
    </row>
    <row r="32" spans="1:3" ht="16.5">
      <c r="A32" s="156" t="s">
        <v>247</v>
      </c>
      <c r="B32" s="268">
        <v>0</v>
      </c>
      <c r="C32" s="268"/>
    </row>
    <row r="33" spans="1:3" ht="32.25">
      <c r="A33" s="161" t="s">
        <v>25</v>
      </c>
      <c r="B33" s="269"/>
      <c r="C33" s="269"/>
    </row>
    <row r="34" spans="1:3" ht="16.5">
      <c r="A34" s="158" t="s">
        <v>22</v>
      </c>
      <c r="B34" s="268"/>
      <c r="C34" s="268"/>
    </row>
    <row r="35" spans="1:3" ht="16.5">
      <c r="A35" s="158" t="s">
        <v>24</v>
      </c>
      <c r="B35" s="268"/>
      <c r="C35" s="268"/>
    </row>
    <row r="36" spans="1:3" ht="16.5">
      <c r="A36" s="158" t="s">
        <v>23</v>
      </c>
      <c r="B36" s="268"/>
      <c r="C36" s="268"/>
    </row>
    <row r="37" spans="1:3" ht="31.5" customHeight="1">
      <c r="A37" s="151" t="s">
        <v>7</v>
      </c>
      <c r="B37" s="270">
        <f>SUM(B21:B36)</f>
        <v>845200</v>
      </c>
      <c r="C37" s="270">
        <f>SUM(C21:C36)</f>
        <v>750</v>
      </c>
    </row>
    <row r="38" spans="1:3" ht="31.5" customHeight="1" thickBot="1">
      <c r="A38" s="159" t="s">
        <v>18</v>
      </c>
      <c r="B38" s="271">
        <f>B20+B37</f>
        <v>1447283</v>
      </c>
      <c r="C38" s="344">
        <f>C20+C37</f>
        <v>572613</v>
      </c>
    </row>
    <row r="39" spans="1:3" ht="18.75">
      <c r="A39" s="55"/>
      <c r="B39" s="2"/>
      <c r="C39" s="2"/>
    </row>
    <row r="40" spans="1:3" ht="15.75" thickBot="1">
      <c r="A40" s="2"/>
      <c r="B40" s="2"/>
      <c r="C40" s="2"/>
    </row>
    <row r="41" spans="1:4" ht="26.25" thickBot="1">
      <c r="A41" s="377" t="s">
        <v>47</v>
      </c>
      <c r="B41" s="342" t="s">
        <v>319</v>
      </c>
      <c r="C41" s="257" t="s">
        <v>318</v>
      </c>
      <c r="D41" s="56"/>
    </row>
    <row r="42" spans="1:3" ht="15">
      <c r="A42" s="378"/>
      <c r="B42" s="341"/>
      <c r="C42" s="341"/>
    </row>
    <row r="43" spans="1:3" ht="16.5">
      <c r="A43" s="321" t="s">
        <v>34</v>
      </c>
      <c r="B43" s="317"/>
      <c r="C43" s="317"/>
    </row>
    <row r="44" spans="1:3" ht="16.5">
      <c r="A44" s="225" t="s">
        <v>123</v>
      </c>
      <c r="B44" s="317"/>
      <c r="C44" s="317"/>
    </row>
    <row r="45" spans="1:3" ht="16.5">
      <c r="A45" s="225" t="s">
        <v>173</v>
      </c>
      <c r="B45" s="317">
        <v>37800</v>
      </c>
      <c r="C45" s="317">
        <v>37800</v>
      </c>
    </row>
    <row r="46" spans="1:3" ht="16.5">
      <c r="A46" s="225" t="s">
        <v>35</v>
      </c>
      <c r="B46" s="317">
        <v>100782</v>
      </c>
      <c r="C46" s="317">
        <v>116838</v>
      </c>
    </row>
    <row r="47" spans="1:3" ht="16.5">
      <c r="A47" s="225" t="s">
        <v>2</v>
      </c>
      <c r="B47" s="317">
        <v>0</v>
      </c>
      <c r="C47" s="317"/>
    </row>
    <row r="48" spans="1:3" ht="16.5">
      <c r="A48" s="225" t="s">
        <v>272</v>
      </c>
      <c r="B48" s="317"/>
      <c r="C48" s="317"/>
    </row>
    <row r="49" spans="1:3" ht="16.5">
      <c r="A49" s="225" t="s">
        <v>156</v>
      </c>
      <c r="B49" s="317">
        <v>0</v>
      </c>
      <c r="C49" s="317"/>
    </row>
    <row r="50" spans="1:3" ht="16.5">
      <c r="A50" s="225" t="s">
        <v>244</v>
      </c>
      <c r="B50" s="317">
        <v>140000</v>
      </c>
      <c r="C50" s="317">
        <v>140000</v>
      </c>
    </row>
    <row r="51" spans="1:3" ht="15.75">
      <c r="A51" s="322" t="s">
        <v>9</v>
      </c>
      <c r="B51" s="317">
        <v>0</v>
      </c>
      <c r="C51" s="317"/>
    </row>
    <row r="52" spans="1:3" ht="15.75">
      <c r="A52" s="322" t="s">
        <v>10</v>
      </c>
      <c r="B52" s="317">
        <v>0</v>
      </c>
      <c r="C52" s="317"/>
    </row>
    <row r="53" spans="1:3" ht="15.75">
      <c r="A53" s="322" t="s">
        <v>11</v>
      </c>
      <c r="B53" s="317">
        <v>0</v>
      </c>
      <c r="C53" s="317"/>
    </row>
    <row r="54" spans="1:3" ht="48">
      <c r="A54" s="225" t="s">
        <v>0</v>
      </c>
      <c r="B54" s="317">
        <v>0</v>
      </c>
      <c r="C54" s="317"/>
    </row>
    <row r="55" spans="1:3" ht="48">
      <c r="A55" s="323" t="s">
        <v>142</v>
      </c>
      <c r="B55" s="317">
        <v>0</v>
      </c>
      <c r="C55" s="317"/>
    </row>
    <row r="56" spans="1:3" ht="15.75">
      <c r="A56" s="324" t="s">
        <v>39</v>
      </c>
      <c r="B56" s="332">
        <f>SUM(B43:B55)</f>
        <v>278582</v>
      </c>
      <c r="C56" s="332">
        <f>C44+C45+C46+C49+C50+C55</f>
        <v>294638</v>
      </c>
    </row>
    <row r="57" spans="1:3" ht="16.5">
      <c r="A57" s="325" t="s">
        <v>42</v>
      </c>
      <c r="B57" s="333"/>
      <c r="C57" s="333"/>
    </row>
    <row r="58" spans="1:3" ht="16.5">
      <c r="A58" s="326" t="s">
        <v>43</v>
      </c>
      <c r="B58" s="334"/>
      <c r="C58" s="334"/>
    </row>
    <row r="59" spans="1:3" ht="16.5">
      <c r="A59" s="327" t="s">
        <v>12</v>
      </c>
      <c r="B59" s="320"/>
      <c r="C59" s="320"/>
    </row>
    <row r="60" spans="1:3" ht="32.25">
      <c r="A60" s="321" t="s">
        <v>37</v>
      </c>
      <c r="B60" s="317">
        <v>44727</v>
      </c>
      <c r="C60" s="317"/>
    </row>
    <row r="61" spans="1:3" ht="15.75">
      <c r="A61" s="328" t="s">
        <v>6</v>
      </c>
      <c r="B61" s="316">
        <f>B56+B57+B58+B59+B60</f>
        <v>323309</v>
      </c>
      <c r="C61" s="316">
        <f>C56+C57+C58+C59+C60</f>
        <v>294638</v>
      </c>
    </row>
    <row r="62" spans="1:3" ht="16.5">
      <c r="A62" s="225" t="s">
        <v>122</v>
      </c>
      <c r="B62" s="317">
        <v>0</v>
      </c>
      <c r="C62" s="317"/>
    </row>
    <row r="63" spans="1:3" ht="16.5">
      <c r="A63" s="225" t="s">
        <v>130</v>
      </c>
      <c r="B63" s="317">
        <v>279524</v>
      </c>
      <c r="C63" s="317">
        <v>277975</v>
      </c>
    </row>
    <row r="64" spans="1:3" ht="16.5">
      <c r="A64" s="225" t="s">
        <v>15</v>
      </c>
      <c r="B64" s="317"/>
      <c r="C64" s="317"/>
    </row>
    <row r="65" spans="1:3" ht="16.5">
      <c r="A65" s="225" t="s">
        <v>92</v>
      </c>
      <c r="B65" s="317"/>
      <c r="C65" s="317"/>
    </row>
    <row r="66" spans="1:3" ht="32.25">
      <c r="A66" s="225" t="s">
        <v>3</v>
      </c>
      <c r="B66" s="317">
        <v>0</v>
      </c>
      <c r="C66" s="317"/>
    </row>
    <row r="67" spans="1:3" ht="32.25">
      <c r="A67" s="225" t="s">
        <v>170</v>
      </c>
      <c r="B67" s="317"/>
      <c r="C67" s="317"/>
    </row>
    <row r="68" spans="1:3" ht="32.25">
      <c r="A68" s="225" t="s">
        <v>8</v>
      </c>
      <c r="B68" s="317"/>
      <c r="C68" s="317"/>
    </row>
    <row r="69" spans="1:3" ht="16.5">
      <c r="A69" s="321" t="s">
        <v>1</v>
      </c>
      <c r="B69" s="317"/>
      <c r="C69" s="317"/>
    </row>
    <row r="70" spans="1:3" ht="16.5">
      <c r="A70" s="329" t="s">
        <v>5</v>
      </c>
      <c r="B70" s="317"/>
      <c r="C70" s="317"/>
    </row>
    <row r="71" spans="1:3" ht="15.75">
      <c r="A71" s="324" t="s">
        <v>38</v>
      </c>
      <c r="B71" s="332">
        <f>B62+B63+B66+B70</f>
        <v>279524</v>
      </c>
      <c r="C71" s="332">
        <f>C62+C63+C66+C70</f>
        <v>277975</v>
      </c>
    </row>
    <row r="72" spans="1:3" ht="16.5">
      <c r="A72" s="325" t="s">
        <v>44</v>
      </c>
      <c r="B72" s="333"/>
      <c r="C72" s="337"/>
    </row>
    <row r="73" spans="1:3" ht="16.5">
      <c r="A73" s="326" t="s">
        <v>45</v>
      </c>
      <c r="B73" s="334"/>
      <c r="C73" s="338"/>
    </row>
    <row r="74" spans="1:3" ht="16.5">
      <c r="A74" s="339" t="s">
        <v>13</v>
      </c>
      <c r="B74" s="340"/>
      <c r="C74" s="340"/>
    </row>
    <row r="75" spans="1:3" ht="32.25">
      <c r="A75" s="225" t="s">
        <v>41</v>
      </c>
      <c r="B75" s="317">
        <v>844450</v>
      </c>
      <c r="C75" s="317"/>
    </row>
    <row r="76" spans="1:3" ht="16.5">
      <c r="A76" s="225" t="s">
        <v>248</v>
      </c>
      <c r="B76" s="317">
        <v>0</v>
      </c>
      <c r="C76" s="317"/>
    </row>
    <row r="77" spans="1:3" ht="16.5">
      <c r="A77" s="225" t="s">
        <v>264</v>
      </c>
      <c r="B77" s="317"/>
      <c r="C77" s="317"/>
    </row>
    <row r="78" spans="1:3" ht="16.5">
      <c r="A78" s="330" t="s">
        <v>14</v>
      </c>
      <c r="B78" s="317"/>
      <c r="C78" s="317"/>
    </row>
    <row r="79" spans="1:3" ht="16.5">
      <c r="A79" s="330" t="s">
        <v>40</v>
      </c>
      <c r="B79" s="317"/>
      <c r="C79" s="317"/>
    </row>
    <row r="80" spans="1:3" ht="15.75">
      <c r="A80" s="328" t="s">
        <v>7</v>
      </c>
      <c r="B80" s="316">
        <f>SUM(B71:B79)</f>
        <v>1123974</v>
      </c>
      <c r="C80" s="316">
        <f>SUM(C71:C79)</f>
        <v>277975</v>
      </c>
    </row>
    <row r="81" spans="1:3" ht="18.75" thickBot="1">
      <c r="A81" s="331" t="s">
        <v>46</v>
      </c>
      <c r="B81" s="319">
        <f>SUM(B61,B80)</f>
        <v>1447283</v>
      </c>
      <c r="C81" s="319">
        <f>SUM(C61,C80)</f>
        <v>572613</v>
      </c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ht="15">
      <c r="A124" s="2"/>
    </row>
  </sheetData>
  <sheetProtection/>
  <mergeCells count="4">
    <mergeCell ref="A41:A42"/>
    <mergeCell ref="A4:A5"/>
    <mergeCell ref="A1:C1"/>
    <mergeCell ref="A2:C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8" scale="62" r:id="rId1"/>
  <headerFooter alignWithMargins="0">
    <oddHeader>&amp;R&amp;"Bookman Old Style,Normál"10.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Q74"/>
  <sheetViews>
    <sheetView zoomScalePageLayoutView="0" workbookViewId="0" topLeftCell="A70">
      <selection activeCell="B6" sqref="B6:N6"/>
    </sheetView>
  </sheetViews>
  <sheetFormatPr defaultColWidth="9.140625" defaultRowHeight="12.75"/>
  <cols>
    <col min="1" max="1" width="51.28125" style="0" customWidth="1"/>
    <col min="2" max="2" width="10.00390625" style="0" customWidth="1"/>
    <col min="3" max="3" width="9.28125" style="0" customWidth="1"/>
    <col min="4" max="4" width="12.28125" style="0" customWidth="1"/>
    <col min="5" max="5" width="11.421875" style="0" customWidth="1"/>
    <col min="6" max="6" width="11.28125" style="0" customWidth="1"/>
    <col min="7" max="7" width="9.28125" style="0" customWidth="1"/>
    <col min="8" max="8" width="13.28125" style="0" customWidth="1"/>
    <col min="9" max="9" width="11.8515625" style="0" customWidth="1"/>
    <col min="10" max="10" width="12.140625" style="0" customWidth="1"/>
    <col min="11" max="11" width="12.28125" style="0" customWidth="1"/>
    <col min="12" max="12" width="10.8515625" style="0" customWidth="1"/>
    <col min="13" max="13" width="12.28125" style="0" customWidth="1"/>
    <col min="14" max="14" width="15.140625" style="0" customWidth="1"/>
  </cols>
  <sheetData>
    <row r="3" spans="1:14" ht="15.75">
      <c r="A3" s="368" t="s">
        <v>136</v>
      </c>
      <c r="B3" s="370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.75">
      <c r="A4" s="368" t="s">
        <v>138</v>
      </c>
      <c r="B4" s="368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">
      <c r="A6" s="16" t="s">
        <v>47</v>
      </c>
      <c r="B6" s="364" t="s">
        <v>100</v>
      </c>
      <c r="C6" s="364" t="s">
        <v>101</v>
      </c>
      <c r="D6" s="364" t="s">
        <v>102</v>
      </c>
      <c r="E6" s="364" t="s">
        <v>103</v>
      </c>
      <c r="F6" s="364" t="s">
        <v>104</v>
      </c>
      <c r="G6" s="364" t="s">
        <v>105</v>
      </c>
      <c r="H6" s="364" t="s">
        <v>106</v>
      </c>
      <c r="I6" s="364" t="s">
        <v>107</v>
      </c>
      <c r="J6" s="364" t="s">
        <v>108</v>
      </c>
      <c r="K6" s="364" t="s">
        <v>109</v>
      </c>
      <c r="L6" s="364" t="s">
        <v>110</v>
      </c>
      <c r="M6" s="364" t="s">
        <v>111</v>
      </c>
      <c r="N6" s="45" t="s">
        <v>61</v>
      </c>
    </row>
    <row r="7" spans="1:15" ht="16.5">
      <c r="A7" s="20" t="s">
        <v>31</v>
      </c>
      <c r="B7" s="19">
        <v>1469</v>
      </c>
      <c r="C7" s="19">
        <v>1469</v>
      </c>
      <c r="D7" s="19">
        <v>1469</v>
      </c>
      <c r="E7" s="19">
        <v>1469</v>
      </c>
      <c r="F7" s="19">
        <v>1469</v>
      </c>
      <c r="G7" s="19">
        <v>1469</v>
      </c>
      <c r="H7" s="19">
        <v>1470</v>
      </c>
      <c r="I7" s="19">
        <v>1470</v>
      </c>
      <c r="J7" s="19">
        <v>1470</v>
      </c>
      <c r="K7" s="19">
        <v>1470</v>
      </c>
      <c r="L7" s="19">
        <v>1470</v>
      </c>
      <c r="M7" s="19">
        <v>1470</v>
      </c>
      <c r="N7" s="19">
        <f>SUM(B7:M7)</f>
        <v>17634</v>
      </c>
      <c r="O7" s="272"/>
    </row>
    <row r="8" spans="1:15" ht="54" customHeight="1">
      <c r="A8" s="20" t="s">
        <v>27</v>
      </c>
      <c r="B8" s="19">
        <v>166</v>
      </c>
      <c r="C8" s="19">
        <v>166</v>
      </c>
      <c r="D8" s="19">
        <v>166</v>
      </c>
      <c r="E8" s="19">
        <v>166</v>
      </c>
      <c r="F8" s="19">
        <v>166</v>
      </c>
      <c r="G8" s="19">
        <v>166</v>
      </c>
      <c r="H8" s="19">
        <v>166</v>
      </c>
      <c r="I8" s="19">
        <v>166</v>
      </c>
      <c r="J8" s="19">
        <v>166</v>
      </c>
      <c r="K8" s="19">
        <v>166</v>
      </c>
      <c r="L8" s="19">
        <v>167</v>
      </c>
      <c r="M8" s="19">
        <v>167</v>
      </c>
      <c r="N8" s="19">
        <f aca="true" t="shared" si="0" ref="N8:N37">SUM(B8:M8)</f>
        <v>1994</v>
      </c>
      <c r="O8" s="272"/>
    </row>
    <row r="9" spans="1:15" ht="16.5">
      <c r="A9" s="20" t="s">
        <v>28</v>
      </c>
      <c r="B9" s="19">
        <v>3709</v>
      </c>
      <c r="C9" s="19">
        <v>3709</v>
      </c>
      <c r="D9" s="19">
        <v>3709</v>
      </c>
      <c r="E9" s="19">
        <v>3709</v>
      </c>
      <c r="F9" s="19">
        <v>3709</v>
      </c>
      <c r="G9" s="19">
        <v>3709</v>
      </c>
      <c r="H9" s="19">
        <v>3709</v>
      </c>
      <c r="I9" s="19">
        <v>3709</v>
      </c>
      <c r="J9" s="19">
        <v>3708</v>
      </c>
      <c r="K9" s="19">
        <v>3709</v>
      </c>
      <c r="L9" s="19">
        <v>3709</v>
      </c>
      <c r="M9" s="19">
        <v>3709</v>
      </c>
      <c r="N9" s="19">
        <f t="shared" si="0"/>
        <v>44507</v>
      </c>
      <c r="O9" s="272"/>
    </row>
    <row r="10" spans="1:15" ht="51.75" customHeight="1">
      <c r="A10" s="20" t="s">
        <v>253</v>
      </c>
      <c r="B10" s="19">
        <v>6</v>
      </c>
      <c r="C10" s="19">
        <v>6</v>
      </c>
      <c r="D10" s="19">
        <v>6</v>
      </c>
      <c r="E10" s="19">
        <v>6</v>
      </c>
      <c r="F10" s="19">
        <v>6</v>
      </c>
      <c r="G10" s="19">
        <v>6</v>
      </c>
      <c r="H10" s="19">
        <v>6</v>
      </c>
      <c r="I10" s="19">
        <v>5</v>
      </c>
      <c r="J10" s="19">
        <v>5</v>
      </c>
      <c r="K10" s="19">
        <v>5</v>
      </c>
      <c r="L10" s="19">
        <v>3</v>
      </c>
      <c r="M10" s="19">
        <v>10</v>
      </c>
      <c r="N10" s="19">
        <f t="shared" si="0"/>
        <v>70</v>
      </c>
      <c r="O10" s="82"/>
    </row>
    <row r="11" spans="1:15" ht="51.75" customHeight="1">
      <c r="A11" s="20" t="s">
        <v>254</v>
      </c>
      <c r="B11" s="19"/>
      <c r="C11" s="19"/>
      <c r="D11" s="19">
        <v>2323</v>
      </c>
      <c r="E11" s="19"/>
      <c r="F11" s="19"/>
      <c r="G11" s="19"/>
      <c r="H11" s="19">
        <v>2322</v>
      </c>
      <c r="I11" s="19"/>
      <c r="J11" s="19"/>
      <c r="K11" s="19"/>
      <c r="L11" s="19"/>
      <c r="M11" s="19"/>
      <c r="N11" s="19">
        <f t="shared" si="0"/>
        <v>4645</v>
      </c>
      <c r="O11" s="249"/>
    </row>
    <row r="12" spans="1:14" ht="37.5" customHeight="1">
      <c r="A12" s="20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7.5" customHeight="1">
      <c r="A13" s="20" t="s">
        <v>273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65.25" customHeight="1">
      <c r="A14" s="9" t="s">
        <v>274</v>
      </c>
      <c r="B14" s="19"/>
      <c r="C14" s="19"/>
      <c r="D14" s="19">
        <v>500</v>
      </c>
      <c r="E14" s="19"/>
      <c r="F14" s="19"/>
      <c r="G14" s="19"/>
      <c r="H14" s="19">
        <v>500</v>
      </c>
      <c r="I14" s="19"/>
      <c r="J14" s="19"/>
      <c r="K14" s="19"/>
      <c r="L14" s="19"/>
      <c r="M14" s="19"/>
      <c r="N14" s="19">
        <f t="shared" si="0"/>
        <v>1000</v>
      </c>
    </row>
    <row r="15" spans="1:14" ht="16.5">
      <c r="A15" s="9" t="s">
        <v>49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73.5" customHeight="1">
      <c r="A16" s="9" t="s">
        <v>50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63.75" customHeight="1">
      <c r="A17" s="9" t="s">
        <v>51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96.75" customHeight="1">
      <c r="A18" s="273" t="s">
        <v>26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>
        <f t="shared" si="0"/>
        <v>0</v>
      </c>
    </row>
    <row r="19" spans="1:14" ht="31.5" customHeight="1">
      <c r="A19" s="4" t="s">
        <v>16</v>
      </c>
      <c r="B19" s="19"/>
      <c r="C19" s="19"/>
      <c r="D19" s="19"/>
      <c r="E19" s="19"/>
      <c r="F19" s="19"/>
      <c r="G19" s="19"/>
      <c r="H19" s="19">
        <v>181006</v>
      </c>
      <c r="I19" s="19"/>
      <c r="J19" s="19"/>
      <c r="K19" s="19">
        <v>181007</v>
      </c>
      <c r="L19" s="19"/>
      <c r="M19" s="19"/>
      <c r="N19" s="274">
        <f t="shared" si="0"/>
        <v>362013</v>
      </c>
    </row>
    <row r="20" spans="1:14" ht="16.5">
      <c r="A20" s="4" t="s">
        <v>17</v>
      </c>
      <c r="B20" s="19"/>
      <c r="C20" s="19"/>
      <c r="D20" s="19"/>
      <c r="E20" s="19"/>
      <c r="F20" s="19"/>
      <c r="G20" s="19"/>
      <c r="H20" s="19">
        <v>70000</v>
      </c>
      <c r="I20" s="19"/>
      <c r="J20" s="19"/>
      <c r="K20" s="19">
        <v>70000</v>
      </c>
      <c r="L20" s="19"/>
      <c r="M20" s="19"/>
      <c r="N20" s="19">
        <f t="shared" si="0"/>
        <v>140000</v>
      </c>
    </row>
    <row r="21" spans="1:14" ht="15.75">
      <c r="A21" s="275" t="s">
        <v>6</v>
      </c>
      <c r="B21" s="276">
        <f aca="true" t="shared" si="1" ref="B21:M21">SUM(B7:B20)</f>
        <v>5350</v>
      </c>
      <c r="C21" s="276">
        <f t="shared" si="1"/>
        <v>5350</v>
      </c>
      <c r="D21" s="276">
        <f t="shared" si="1"/>
        <v>8173</v>
      </c>
      <c r="E21" s="276">
        <f t="shared" si="1"/>
        <v>5350</v>
      </c>
      <c r="F21" s="276">
        <f t="shared" si="1"/>
        <v>5350</v>
      </c>
      <c r="G21" s="276">
        <f t="shared" si="1"/>
        <v>5350</v>
      </c>
      <c r="H21" s="276">
        <f t="shared" si="1"/>
        <v>259179</v>
      </c>
      <c r="I21" s="276">
        <f t="shared" si="1"/>
        <v>5350</v>
      </c>
      <c r="J21" s="276">
        <f t="shared" si="1"/>
        <v>5349</v>
      </c>
      <c r="K21" s="276">
        <f t="shared" si="1"/>
        <v>256357</v>
      </c>
      <c r="L21" s="276">
        <f t="shared" si="1"/>
        <v>5349</v>
      </c>
      <c r="M21" s="276">
        <f t="shared" si="1"/>
        <v>5356</v>
      </c>
      <c r="N21" s="277">
        <f>SUM(B21:M21)</f>
        <v>571863</v>
      </c>
    </row>
    <row r="22" spans="1:14" ht="16.5">
      <c r="A22" s="20" t="s">
        <v>20</v>
      </c>
      <c r="B22" s="19"/>
      <c r="C22" s="19">
        <v>400</v>
      </c>
      <c r="D22" s="19"/>
      <c r="E22" s="19"/>
      <c r="F22" s="19"/>
      <c r="G22" s="19"/>
      <c r="H22" s="19">
        <v>350</v>
      </c>
      <c r="I22" s="19"/>
      <c r="J22" s="19"/>
      <c r="K22" s="19"/>
      <c r="L22" s="19"/>
      <c r="M22" s="19"/>
      <c r="N22" s="19">
        <f t="shared" si="0"/>
        <v>750</v>
      </c>
    </row>
    <row r="23" spans="1:14" ht="16.5">
      <c r="A23" s="20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27.75" customHeight="1">
      <c r="A24" s="20" t="s">
        <v>229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99" customHeight="1">
      <c r="A25" s="9" t="s">
        <v>52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51.75" customHeight="1">
      <c r="A26" s="9" t="s">
        <v>274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36" customHeight="1">
      <c r="A27" s="9" t="s">
        <v>53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>
        <f t="shared" si="0"/>
        <v>0</v>
      </c>
    </row>
    <row r="28" spans="1:14" ht="54.75" customHeight="1">
      <c r="A28" s="9" t="s">
        <v>54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51" customHeight="1">
      <c r="A29" s="9" t="s">
        <v>55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0</v>
      </c>
    </row>
    <row r="30" spans="1:14" ht="33.75" customHeight="1">
      <c r="A30" s="4" t="s">
        <v>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39" customHeight="1">
      <c r="A31" s="4" t="s">
        <v>32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80.25" customHeight="1">
      <c r="A32" s="278" t="s">
        <v>25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>
        <f t="shared" si="0"/>
        <v>0</v>
      </c>
    </row>
    <row r="33" spans="1:14" ht="39.75" customHeight="1">
      <c r="A33" s="6" t="s">
        <v>22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0"/>
        <v>0</v>
      </c>
    </row>
    <row r="34" spans="1:14" ht="32.25" customHeight="1">
      <c r="A34" s="6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t="shared" si="0"/>
        <v>0</v>
      </c>
    </row>
    <row r="35" spans="1:14" ht="32.25" customHeight="1">
      <c r="A35" s="6" t="s">
        <v>265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9.25" customHeight="1">
      <c r="A36" s="6" t="s">
        <v>23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f t="shared" si="0"/>
        <v>0</v>
      </c>
    </row>
    <row r="37" spans="1:14" ht="15.75">
      <c r="A37" s="275" t="s">
        <v>7</v>
      </c>
      <c r="B37" s="276">
        <f aca="true" t="shared" si="2" ref="B37:M37">SUM(B22:B36)</f>
        <v>0</v>
      </c>
      <c r="C37" s="276">
        <f t="shared" si="2"/>
        <v>400</v>
      </c>
      <c r="D37" s="276">
        <f t="shared" si="2"/>
        <v>0</v>
      </c>
      <c r="E37" s="276">
        <f t="shared" si="2"/>
        <v>0</v>
      </c>
      <c r="F37" s="276">
        <f t="shared" si="2"/>
        <v>0</v>
      </c>
      <c r="G37" s="276">
        <f t="shared" si="2"/>
        <v>0</v>
      </c>
      <c r="H37" s="276">
        <f t="shared" si="2"/>
        <v>350</v>
      </c>
      <c r="I37" s="276">
        <f t="shared" si="2"/>
        <v>0</v>
      </c>
      <c r="J37" s="276">
        <f t="shared" si="2"/>
        <v>0</v>
      </c>
      <c r="K37" s="276">
        <f t="shared" si="2"/>
        <v>0</v>
      </c>
      <c r="L37" s="276">
        <f t="shared" si="2"/>
        <v>0</v>
      </c>
      <c r="M37" s="276">
        <f t="shared" si="2"/>
        <v>0</v>
      </c>
      <c r="N37" s="277">
        <f t="shared" si="0"/>
        <v>750</v>
      </c>
    </row>
    <row r="38" spans="1:14" ht="45.75" customHeight="1">
      <c r="A38" s="279" t="s">
        <v>18</v>
      </c>
      <c r="B38" s="280">
        <f aca="true" t="shared" si="3" ref="B38:N38">SUM(B37,B21)</f>
        <v>5350</v>
      </c>
      <c r="C38" s="280">
        <f t="shared" si="3"/>
        <v>5750</v>
      </c>
      <c r="D38" s="280">
        <f t="shared" si="3"/>
        <v>8173</v>
      </c>
      <c r="E38" s="280">
        <f t="shared" si="3"/>
        <v>5350</v>
      </c>
      <c r="F38" s="280">
        <f t="shared" si="3"/>
        <v>5350</v>
      </c>
      <c r="G38" s="280">
        <f t="shared" si="3"/>
        <v>5350</v>
      </c>
      <c r="H38" s="280">
        <f t="shared" si="3"/>
        <v>259529</v>
      </c>
      <c r="I38" s="280">
        <f t="shared" si="3"/>
        <v>5350</v>
      </c>
      <c r="J38" s="280">
        <f t="shared" si="3"/>
        <v>5349</v>
      </c>
      <c r="K38" s="280">
        <f t="shared" si="3"/>
        <v>256357</v>
      </c>
      <c r="L38" s="280">
        <f t="shared" si="3"/>
        <v>5349</v>
      </c>
      <c r="M38" s="280">
        <f t="shared" si="3"/>
        <v>5356</v>
      </c>
      <c r="N38" s="280">
        <f t="shared" si="3"/>
        <v>572613</v>
      </c>
    </row>
    <row r="39" spans="1:14" ht="19.5" customHeight="1">
      <c r="A39" s="9" t="s">
        <v>34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>SUM(B39:M39)</f>
        <v>0</v>
      </c>
    </row>
    <row r="40" spans="1:17" s="87" customFormat="1" ht="38.25" customHeight="1">
      <c r="A40" s="13" t="s">
        <v>252</v>
      </c>
      <c r="B40" s="19"/>
      <c r="C40" s="19"/>
      <c r="D40" s="19"/>
      <c r="E40" s="19">
        <v>18900</v>
      </c>
      <c r="F40" s="19"/>
      <c r="G40" s="19"/>
      <c r="H40" s="19"/>
      <c r="I40" s="19"/>
      <c r="J40" s="19"/>
      <c r="K40" s="19">
        <v>18900</v>
      </c>
      <c r="L40" s="19"/>
      <c r="M40" s="19"/>
      <c r="N40" s="19">
        <f>SUM(B40:M40)</f>
        <v>37800</v>
      </c>
      <c r="O40" s="247"/>
      <c r="P40" s="38"/>
      <c r="Q40" s="38"/>
    </row>
    <row r="41" spans="1:14" s="87" customFormat="1" ht="53.25" customHeight="1">
      <c r="A41" s="13" t="s">
        <v>35</v>
      </c>
      <c r="B41" s="19">
        <v>9737</v>
      </c>
      <c r="C41" s="19">
        <v>9736</v>
      </c>
      <c r="D41" s="19">
        <v>9737</v>
      </c>
      <c r="E41" s="19">
        <v>9736</v>
      </c>
      <c r="F41" s="19">
        <v>9737</v>
      </c>
      <c r="G41" s="19">
        <v>9736</v>
      </c>
      <c r="H41" s="19">
        <v>9737</v>
      </c>
      <c r="I41" s="19">
        <v>9736</v>
      </c>
      <c r="J41" s="19">
        <v>9737</v>
      </c>
      <c r="K41" s="19">
        <v>9736</v>
      </c>
      <c r="L41" s="19">
        <v>9737</v>
      </c>
      <c r="M41" s="19">
        <v>9736</v>
      </c>
      <c r="N41" s="19">
        <f aca="true" t="shared" si="4" ref="N41:N50">SUM(B41:M41)</f>
        <v>116838</v>
      </c>
    </row>
    <row r="42" spans="1:14" s="87" customFormat="1" ht="45" customHeight="1">
      <c r="A42" s="13" t="s">
        <v>246</v>
      </c>
      <c r="B42" s="19"/>
      <c r="C42" s="19"/>
      <c r="D42" s="19"/>
      <c r="E42" s="19">
        <v>70000</v>
      </c>
      <c r="F42" s="19"/>
      <c r="G42" s="19"/>
      <c r="H42" s="19"/>
      <c r="I42" s="19"/>
      <c r="J42" s="19"/>
      <c r="K42" s="19">
        <v>70000</v>
      </c>
      <c r="L42" s="19"/>
      <c r="M42" s="19"/>
      <c r="N42" s="19">
        <f t="shared" si="4"/>
        <v>140000</v>
      </c>
    </row>
    <row r="43" spans="1:14" ht="64.5" customHeight="1">
      <c r="A43" s="13" t="s">
        <v>157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24" customHeight="1">
      <c r="A44" s="13" t="s">
        <v>272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15.75">
      <c r="A45" s="7" t="s">
        <v>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f t="shared" si="4"/>
        <v>0</v>
      </c>
    </row>
    <row r="46" spans="1:14" ht="23.25" customHeight="1">
      <c r="A46" s="7" t="s">
        <v>10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4"/>
        <v>0</v>
      </c>
    </row>
    <row r="47" spans="1:14" ht="30.75" customHeight="1">
      <c r="A47" s="7" t="s">
        <v>11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24.5" customHeight="1">
      <c r="A48" s="13" t="s">
        <v>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10" t="s">
        <v>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73.5" customHeight="1">
      <c r="A50" s="13" t="s">
        <v>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61.5" customHeight="1">
      <c r="A51" s="117" t="s">
        <v>39</v>
      </c>
      <c r="B51" s="118">
        <f aca="true" t="shared" si="5" ref="B51:N51">SUM(B39:B50)</f>
        <v>9737</v>
      </c>
      <c r="C51" s="118">
        <f t="shared" si="5"/>
        <v>9736</v>
      </c>
      <c r="D51" s="118">
        <f t="shared" si="5"/>
        <v>9737</v>
      </c>
      <c r="E51" s="118">
        <f t="shared" si="5"/>
        <v>98636</v>
      </c>
      <c r="F51" s="118">
        <f t="shared" si="5"/>
        <v>9737</v>
      </c>
      <c r="G51" s="118">
        <f t="shared" si="5"/>
        <v>9736</v>
      </c>
      <c r="H51" s="118">
        <f t="shared" si="5"/>
        <v>9737</v>
      </c>
      <c r="I51" s="118">
        <f t="shared" si="5"/>
        <v>9736</v>
      </c>
      <c r="J51" s="118">
        <f t="shared" si="5"/>
        <v>9737</v>
      </c>
      <c r="K51" s="118">
        <f t="shared" si="5"/>
        <v>98636</v>
      </c>
      <c r="L51" s="118">
        <f t="shared" si="5"/>
        <v>9737</v>
      </c>
      <c r="M51" s="118">
        <f t="shared" si="5"/>
        <v>9736</v>
      </c>
      <c r="N51" s="118">
        <f t="shared" si="5"/>
        <v>294638</v>
      </c>
    </row>
    <row r="52" spans="1:14" ht="16.5">
      <c r="A52" s="11" t="s">
        <v>42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>
        <f>SUM(B52:M52)</f>
        <v>0</v>
      </c>
    </row>
    <row r="53" spans="1:14" ht="16.5">
      <c r="A53" s="12" t="s">
        <v>43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>
        <f>SUM(B53:M53)</f>
        <v>0</v>
      </c>
    </row>
    <row r="54" spans="1:14" ht="37.5" customHeight="1">
      <c r="A54" s="8" t="s">
        <v>12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>
        <f>SUM(B54:M54)</f>
        <v>0</v>
      </c>
    </row>
    <row r="55" spans="1:14" ht="39.75" customHeight="1">
      <c r="A55" s="9" t="s">
        <v>37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>SUM(B55:M55)</f>
        <v>0</v>
      </c>
    </row>
    <row r="56" spans="1:14" ht="15.75">
      <c r="A56" s="43" t="s">
        <v>6</v>
      </c>
      <c r="B56" s="116">
        <f aca="true" t="shared" si="6" ref="B56:N56">SUM(B51:B55)</f>
        <v>9737</v>
      </c>
      <c r="C56" s="116">
        <f t="shared" si="6"/>
        <v>9736</v>
      </c>
      <c r="D56" s="116">
        <f t="shared" si="6"/>
        <v>9737</v>
      </c>
      <c r="E56" s="116">
        <f t="shared" si="6"/>
        <v>98636</v>
      </c>
      <c r="F56" s="116">
        <f t="shared" si="6"/>
        <v>9737</v>
      </c>
      <c r="G56" s="116">
        <f t="shared" si="6"/>
        <v>9736</v>
      </c>
      <c r="H56" s="116">
        <f t="shared" si="6"/>
        <v>9737</v>
      </c>
      <c r="I56" s="116">
        <f t="shared" si="6"/>
        <v>9736</v>
      </c>
      <c r="J56" s="116">
        <f t="shared" si="6"/>
        <v>9737</v>
      </c>
      <c r="K56" s="116">
        <f t="shared" si="6"/>
        <v>98636</v>
      </c>
      <c r="L56" s="116">
        <f t="shared" si="6"/>
        <v>9737</v>
      </c>
      <c r="M56" s="116">
        <f t="shared" si="6"/>
        <v>9736</v>
      </c>
      <c r="N56" s="116">
        <f t="shared" si="6"/>
        <v>294638</v>
      </c>
    </row>
    <row r="57" spans="1:14" ht="16.5">
      <c r="A57" s="58" t="s">
        <v>122</v>
      </c>
      <c r="B57" s="42"/>
      <c r="C57" s="42"/>
      <c r="D57" s="19"/>
      <c r="E57" s="19"/>
      <c r="F57" s="19"/>
      <c r="G57" s="19"/>
      <c r="H57" s="19"/>
      <c r="I57" s="19"/>
      <c r="J57" s="19"/>
      <c r="K57" s="42"/>
      <c r="L57" s="42"/>
      <c r="M57" s="19"/>
      <c r="N57" s="19">
        <f aca="true" t="shared" si="7" ref="N57:N64">SUM(B57:M57)</f>
        <v>0</v>
      </c>
    </row>
    <row r="58" spans="1:14" ht="47.25" customHeight="1">
      <c r="A58" s="13" t="s">
        <v>130</v>
      </c>
      <c r="B58" s="19">
        <v>23165</v>
      </c>
      <c r="C58" s="19">
        <v>23165</v>
      </c>
      <c r="D58" s="19">
        <v>23165</v>
      </c>
      <c r="E58" s="19">
        <v>23165</v>
      </c>
      <c r="F58" s="19">
        <v>23165</v>
      </c>
      <c r="G58" s="19">
        <v>23165</v>
      </c>
      <c r="H58" s="19">
        <v>23165</v>
      </c>
      <c r="I58" s="19">
        <v>23164</v>
      </c>
      <c r="J58" s="19">
        <v>23164</v>
      </c>
      <c r="K58" s="19">
        <v>23164</v>
      </c>
      <c r="L58" s="19">
        <v>23164</v>
      </c>
      <c r="M58" s="19">
        <v>23164</v>
      </c>
      <c r="N58" s="19">
        <f t="shared" si="7"/>
        <v>277975</v>
      </c>
    </row>
    <row r="59" spans="1:14" ht="36.75" customHeight="1">
      <c r="A59" s="13" t="s">
        <v>15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>
        <f t="shared" si="7"/>
        <v>0</v>
      </c>
    </row>
    <row r="60" spans="1:14" ht="16.5">
      <c r="A60" s="13" t="s">
        <v>92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>
        <f t="shared" si="7"/>
        <v>0</v>
      </c>
    </row>
    <row r="61" spans="1:14" ht="73.5" customHeight="1">
      <c r="A61" s="13" t="s">
        <v>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7"/>
        <v>0</v>
      </c>
    </row>
    <row r="62" spans="1:14" ht="48.75" customHeight="1">
      <c r="A62" s="13" t="s">
        <v>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7"/>
        <v>0</v>
      </c>
    </row>
    <row r="63" spans="1:14" ht="37.5" customHeight="1">
      <c r="A63" s="9" t="s">
        <v>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7"/>
        <v>0</v>
      </c>
    </row>
    <row r="64" spans="1:14" ht="16.5">
      <c r="A64" s="10" t="s">
        <v>261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7"/>
        <v>0</v>
      </c>
    </row>
    <row r="65" spans="1:14" ht="64.5" customHeight="1">
      <c r="A65" s="5" t="s">
        <v>38</v>
      </c>
      <c r="B65" s="162">
        <f aca="true" t="shared" si="8" ref="B65:N65">SUM(B57:B64)</f>
        <v>23165</v>
      </c>
      <c r="C65" s="162">
        <f t="shared" si="8"/>
        <v>23165</v>
      </c>
      <c r="D65" s="162">
        <f t="shared" si="8"/>
        <v>23165</v>
      </c>
      <c r="E65" s="162">
        <f t="shared" si="8"/>
        <v>23165</v>
      </c>
      <c r="F65" s="162">
        <f t="shared" si="8"/>
        <v>23165</v>
      </c>
      <c r="G65" s="162">
        <f t="shared" si="8"/>
        <v>23165</v>
      </c>
      <c r="H65" s="162">
        <f t="shared" si="8"/>
        <v>23165</v>
      </c>
      <c r="I65" s="162">
        <f t="shared" si="8"/>
        <v>23164</v>
      </c>
      <c r="J65" s="162">
        <f t="shared" si="8"/>
        <v>23164</v>
      </c>
      <c r="K65" s="162">
        <f t="shared" si="8"/>
        <v>23164</v>
      </c>
      <c r="L65" s="162">
        <f t="shared" si="8"/>
        <v>23164</v>
      </c>
      <c r="M65" s="162">
        <f t="shared" si="8"/>
        <v>23164</v>
      </c>
      <c r="N65" s="162">
        <f t="shared" si="8"/>
        <v>277975</v>
      </c>
    </row>
    <row r="66" spans="1:14" ht="25.5" customHeight="1">
      <c r="A66" s="11" t="s">
        <v>44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>
        <f aca="true" t="shared" si="9" ref="N66:N72">SUM(B66:M66)</f>
        <v>0</v>
      </c>
    </row>
    <row r="67" spans="1:14" ht="31.5" customHeight="1">
      <c r="A67" s="12" t="s">
        <v>45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>
        <f t="shared" si="9"/>
        <v>0</v>
      </c>
    </row>
    <row r="68" spans="1:14" ht="54" customHeight="1">
      <c r="A68" s="8" t="s">
        <v>13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>
        <f t="shared" si="9"/>
        <v>0</v>
      </c>
    </row>
    <row r="69" spans="1:14" ht="37.5" customHeight="1">
      <c r="A69" s="13" t="s">
        <v>41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>
        <f t="shared" si="9"/>
        <v>0</v>
      </c>
    </row>
    <row r="70" spans="1:14" ht="37.5" customHeight="1">
      <c r="A70" s="14" t="s">
        <v>14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>
        <v>0</v>
      </c>
      <c r="N70" s="19">
        <f t="shared" si="9"/>
        <v>0</v>
      </c>
    </row>
    <row r="71" spans="1:14" ht="56.25" customHeight="1">
      <c r="A71" s="14" t="s">
        <v>40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>
        <f t="shared" si="9"/>
        <v>0</v>
      </c>
    </row>
    <row r="72" spans="1:14" ht="15.75">
      <c r="A72" s="43" t="s">
        <v>7</v>
      </c>
      <c r="B72" s="116">
        <f aca="true" t="shared" si="10" ref="B72:M72">SUM(B57:B64,B69:B71)</f>
        <v>23165</v>
      </c>
      <c r="C72" s="116">
        <f t="shared" si="10"/>
        <v>23165</v>
      </c>
      <c r="D72" s="116">
        <f t="shared" si="10"/>
        <v>23165</v>
      </c>
      <c r="E72" s="116">
        <f t="shared" si="10"/>
        <v>23165</v>
      </c>
      <c r="F72" s="116">
        <f t="shared" si="10"/>
        <v>23165</v>
      </c>
      <c r="G72" s="116">
        <f t="shared" si="10"/>
        <v>23165</v>
      </c>
      <c r="H72" s="116">
        <f t="shared" si="10"/>
        <v>23165</v>
      </c>
      <c r="I72" s="116">
        <f t="shared" si="10"/>
        <v>23164</v>
      </c>
      <c r="J72" s="116">
        <f t="shared" si="10"/>
        <v>23164</v>
      </c>
      <c r="K72" s="116">
        <f t="shared" si="10"/>
        <v>23164</v>
      </c>
      <c r="L72" s="116">
        <f t="shared" si="10"/>
        <v>23164</v>
      </c>
      <c r="M72" s="116">
        <f t="shared" si="10"/>
        <v>23164</v>
      </c>
      <c r="N72" s="59">
        <f t="shared" si="9"/>
        <v>277975</v>
      </c>
    </row>
    <row r="73" spans="1:14" ht="33.75" customHeight="1">
      <c r="A73" s="281" t="s">
        <v>46</v>
      </c>
      <c r="B73" s="280">
        <f aca="true" t="shared" si="11" ref="B73:N73">SUM(B56,B72)</f>
        <v>32902</v>
      </c>
      <c r="C73" s="280">
        <f t="shared" si="11"/>
        <v>32901</v>
      </c>
      <c r="D73" s="280">
        <f t="shared" si="11"/>
        <v>32902</v>
      </c>
      <c r="E73" s="280">
        <f t="shared" si="11"/>
        <v>121801</v>
      </c>
      <c r="F73" s="280">
        <f t="shared" si="11"/>
        <v>32902</v>
      </c>
      <c r="G73" s="280">
        <f t="shared" si="11"/>
        <v>32901</v>
      </c>
      <c r="H73" s="280">
        <f t="shared" si="11"/>
        <v>32902</v>
      </c>
      <c r="I73" s="280">
        <f t="shared" si="11"/>
        <v>32900</v>
      </c>
      <c r="J73" s="280">
        <f t="shared" si="11"/>
        <v>32901</v>
      </c>
      <c r="K73" s="280">
        <f t="shared" si="11"/>
        <v>121800</v>
      </c>
      <c r="L73" s="280">
        <f t="shared" si="11"/>
        <v>32901</v>
      </c>
      <c r="M73" s="280">
        <f t="shared" si="11"/>
        <v>32900</v>
      </c>
      <c r="N73" s="280">
        <f t="shared" si="11"/>
        <v>572613</v>
      </c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sheetProtection/>
  <mergeCells count="2"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9" r:id="rId1"/>
  <headerFooter alignWithMargins="0">
    <oddHeader>&amp;R11.MELLÉKLET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97"/>
  <sheetViews>
    <sheetView zoomScalePageLayoutView="0" workbookViewId="0" topLeftCell="A34">
      <selection activeCell="G16" sqref="G16"/>
    </sheetView>
  </sheetViews>
  <sheetFormatPr defaultColWidth="9.140625" defaultRowHeight="12.75"/>
  <cols>
    <col min="2" max="2" width="101.8515625" style="0" customWidth="1"/>
    <col min="3" max="3" width="19.57421875" style="0" hidden="1" customWidth="1"/>
    <col min="4" max="4" width="23.28125" style="0" hidden="1" customWidth="1"/>
    <col min="5" max="5" width="23.28125" style="0" customWidth="1"/>
    <col min="6" max="6" width="22.7109375" style="0" customWidth="1"/>
  </cols>
  <sheetData>
    <row r="1" spans="1:6" ht="18" customHeight="1">
      <c r="A1" s="367" t="s">
        <v>136</v>
      </c>
      <c r="B1" s="366"/>
      <c r="C1" s="366"/>
      <c r="D1" s="366"/>
      <c r="E1" s="366"/>
      <c r="F1" s="366"/>
    </row>
    <row r="2" spans="1:6" ht="21" customHeight="1">
      <c r="A2" s="367" t="s">
        <v>280</v>
      </c>
      <c r="B2" s="366"/>
      <c r="C2" s="366"/>
      <c r="D2" s="366"/>
      <c r="E2" s="366"/>
      <c r="F2" s="366"/>
    </row>
    <row r="3" spans="2:4" ht="18.75" thickBot="1">
      <c r="B3" s="91"/>
      <c r="C3" s="90"/>
      <c r="D3" s="90"/>
    </row>
    <row r="4" spans="1:6" ht="78.75" customHeight="1">
      <c r="A4" s="129"/>
      <c r="B4" s="130" t="s">
        <v>140</v>
      </c>
      <c r="C4" s="131"/>
      <c r="D4" s="131"/>
      <c r="E4" s="220" t="s">
        <v>281</v>
      </c>
      <c r="F4" s="290" t="s">
        <v>282</v>
      </c>
    </row>
    <row r="5" spans="1:6" ht="18">
      <c r="A5" s="132" t="s">
        <v>176</v>
      </c>
      <c r="B5" s="92" t="s">
        <v>34</v>
      </c>
      <c r="C5" s="111"/>
      <c r="D5" s="111"/>
      <c r="E5" s="221"/>
      <c r="F5" s="291"/>
    </row>
    <row r="6" spans="1:6" ht="18">
      <c r="A6" s="132" t="s">
        <v>177</v>
      </c>
      <c r="B6" s="93" t="s">
        <v>252</v>
      </c>
      <c r="C6" s="111"/>
      <c r="D6" s="111"/>
      <c r="E6" s="100"/>
      <c r="F6" s="292"/>
    </row>
    <row r="7" spans="1:6" ht="18">
      <c r="A7" s="132" t="s">
        <v>177</v>
      </c>
      <c r="B7" s="93" t="s">
        <v>173</v>
      </c>
      <c r="C7" s="111"/>
      <c r="D7" s="111"/>
      <c r="E7" s="100">
        <v>37800</v>
      </c>
      <c r="F7" s="292">
        <v>37800</v>
      </c>
    </row>
    <row r="8" spans="1:6" ht="18">
      <c r="A8" s="132" t="s">
        <v>178</v>
      </c>
      <c r="B8" s="93" t="s">
        <v>35</v>
      </c>
      <c r="C8" s="111"/>
      <c r="D8" s="111"/>
      <c r="E8" s="100">
        <v>100782</v>
      </c>
      <c r="F8" s="292">
        <v>116838</v>
      </c>
    </row>
    <row r="9" spans="1:6" ht="18">
      <c r="A9" s="132"/>
      <c r="B9" s="93" t="s">
        <v>2</v>
      </c>
      <c r="C9" s="111"/>
      <c r="D9" s="111"/>
      <c r="E9" s="99"/>
      <c r="F9" s="293"/>
    </row>
    <row r="10" spans="1:6" ht="18">
      <c r="A10" s="132" t="s">
        <v>177</v>
      </c>
      <c r="B10" s="93" t="s">
        <v>156</v>
      </c>
      <c r="C10" s="111"/>
      <c r="D10" s="111"/>
      <c r="E10" s="100"/>
      <c r="F10" s="292">
        <v>0</v>
      </c>
    </row>
    <row r="11" spans="1:6" ht="18">
      <c r="A11" s="132" t="s">
        <v>177</v>
      </c>
      <c r="B11" s="93" t="s">
        <v>257</v>
      </c>
      <c r="C11" s="111"/>
      <c r="D11" s="111"/>
      <c r="E11" s="100">
        <v>140000</v>
      </c>
      <c r="F11" s="292">
        <v>140000</v>
      </c>
    </row>
    <row r="12" spans="1:6" ht="18">
      <c r="A12" s="132"/>
      <c r="B12" s="93" t="s">
        <v>272</v>
      </c>
      <c r="C12" s="111"/>
      <c r="D12" s="111"/>
      <c r="E12" s="100"/>
      <c r="F12" s="293">
        <v>0</v>
      </c>
    </row>
    <row r="13" spans="1:6" ht="18">
      <c r="A13" s="132"/>
      <c r="B13" s="93" t="s">
        <v>9</v>
      </c>
      <c r="C13" s="111"/>
      <c r="D13" s="111"/>
      <c r="E13" s="99"/>
      <c r="F13" s="293"/>
    </row>
    <row r="14" spans="1:6" ht="18">
      <c r="A14" s="132"/>
      <c r="B14" s="93" t="s">
        <v>10</v>
      </c>
      <c r="C14" s="111"/>
      <c r="D14" s="111"/>
      <c r="E14" s="94"/>
      <c r="F14" s="294"/>
    </row>
    <row r="15" spans="1:6" ht="18">
      <c r="A15" s="132"/>
      <c r="B15" s="93" t="s">
        <v>11</v>
      </c>
      <c r="C15" s="111"/>
      <c r="D15" s="111"/>
      <c r="E15" s="94"/>
      <c r="F15" s="294"/>
    </row>
    <row r="16" spans="1:6" ht="54">
      <c r="A16" s="132"/>
      <c r="B16" s="93" t="s">
        <v>0</v>
      </c>
      <c r="C16" s="111"/>
      <c r="D16" s="111"/>
      <c r="E16" s="94"/>
      <c r="F16" s="294"/>
    </row>
    <row r="17" spans="1:6" ht="18">
      <c r="A17" s="132"/>
      <c r="B17" s="93" t="s">
        <v>4</v>
      </c>
      <c r="C17" s="111"/>
      <c r="D17" s="111"/>
      <c r="E17" s="94"/>
      <c r="F17" s="294"/>
    </row>
    <row r="18" spans="1:6" ht="18">
      <c r="A18" s="132"/>
      <c r="B18" s="93" t="s">
        <v>144</v>
      </c>
      <c r="C18" s="111"/>
      <c r="D18" s="111"/>
      <c r="E18" s="94"/>
      <c r="F18" s="294"/>
    </row>
    <row r="19" spans="1:6" ht="36">
      <c r="A19" s="132" t="s">
        <v>178</v>
      </c>
      <c r="B19" s="93" t="s">
        <v>3</v>
      </c>
      <c r="C19" s="111"/>
      <c r="D19" s="111"/>
      <c r="E19" s="100"/>
      <c r="F19" s="292"/>
    </row>
    <row r="20" spans="1:6" ht="18">
      <c r="A20" s="132"/>
      <c r="B20" s="240" t="s">
        <v>39</v>
      </c>
      <c r="C20" s="111"/>
      <c r="D20" s="111"/>
      <c r="E20" s="101">
        <f>SUM(E5:E19)</f>
        <v>278582</v>
      </c>
      <c r="F20" s="295">
        <f>SUM(F5:F19)</f>
        <v>294638</v>
      </c>
    </row>
    <row r="21" spans="1:6" ht="18">
      <c r="A21" s="132"/>
      <c r="B21" s="93" t="s">
        <v>42</v>
      </c>
      <c r="C21" s="111"/>
      <c r="D21" s="111"/>
      <c r="E21" s="102"/>
      <c r="F21" s="296"/>
    </row>
    <row r="22" spans="1:6" ht="18">
      <c r="A22" s="132"/>
      <c r="B22" s="93" t="s">
        <v>43</v>
      </c>
      <c r="C22" s="111"/>
      <c r="D22" s="111"/>
      <c r="E22" s="105"/>
      <c r="F22" s="297"/>
    </row>
    <row r="23" spans="1:6" ht="18">
      <c r="A23" s="132"/>
      <c r="B23" s="93" t="s">
        <v>12</v>
      </c>
      <c r="C23" s="111"/>
      <c r="D23" s="111"/>
      <c r="E23" s="106"/>
      <c r="F23" s="298"/>
    </row>
    <row r="24" spans="1:6" ht="37.5" customHeight="1">
      <c r="A24" s="132"/>
      <c r="B24" s="93" t="s">
        <v>37</v>
      </c>
      <c r="C24" s="111"/>
      <c r="D24" s="111"/>
      <c r="E24" s="94">
        <v>44727</v>
      </c>
      <c r="F24" s="294">
        <v>0</v>
      </c>
    </row>
    <row r="25" spans="1:6" ht="27.75" customHeight="1">
      <c r="A25" s="132"/>
      <c r="B25" s="43" t="s">
        <v>6</v>
      </c>
      <c r="C25" s="111"/>
      <c r="D25" s="111"/>
      <c r="E25" s="103">
        <f>SUM(E20:E24)</f>
        <v>323309</v>
      </c>
      <c r="F25" s="299">
        <f>SUM(F20:F24)</f>
        <v>294638</v>
      </c>
    </row>
    <row r="26" spans="1:6" ht="18.75" customHeight="1">
      <c r="A26" s="132" t="s">
        <v>177</v>
      </c>
      <c r="B26" s="13" t="s">
        <v>122</v>
      </c>
      <c r="C26" s="111"/>
      <c r="D26" s="111"/>
      <c r="E26" s="113"/>
      <c r="F26" s="264"/>
    </row>
    <row r="27" spans="1:6" ht="16.5">
      <c r="A27" s="132" t="s">
        <v>179</v>
      </c>
      <c r="B27" s="13" t="s">
        <v>130</v>
      </c>
      <c r="C27" s="111"/>
      <c r="D27" s="111"/>
      <c r="E27" s="216">
        <v>279524</v>
      </c>
      <c r="F27" s="259">
        <v>277975</v>
      </c>
    </row>
    <row r="28" spans="1:6" ht="15.75">
      <c r="A28" s="132"/>
      <c r="B28" s="13" t="s">
        <v>15</v>
      </c>
      <c r="C28" s="111"/>
      <c r="D28" s="111"/>
      <c r="E28" s="94"/>
      <c r="F28" s="294"/>
    </row>
    <row r="29" spans="1:6" ht="15.75">
      <c r="A29" s="132"/>
      <c r="B29" s="13" t="s">
        <v>92</v>
      </c>
      <c r="C29" s="111"/>
      <c r="D29" s="111"/>
      <c r="E29" s="94"/>
      <c r="F29" s="294"/>
    </row>
    <row r="30" spans="1:6" ht="31.5">
      <c r="A30" s="132" t="s">
        <v>179</v>
      </c>
      <c r="B30" s="13" t="s">
        <v>3</v>
      </c>
      <c r="C30" s="111"/>
      <c r="D30" s="111"/>
      <c r="E30" s="94"/>
      <c r="F30" s="294"/>
    </row>
    <row r="31" spans="1:6" ht="31.5">
      <c r="A31" s="132" t="s">
        <v>179</v>
      </c>
      <c r="B31" s="13" t="s">
        <v>170</v>
      </c>
      <c r="C31" s="111"/>
      <c r="D31" s="111"/>
      <c r="E31" s="94"/>
      <c r="F31" s="294"/>
    </row>
    <row r="32" spans="1:6" ht="15.75">
      <c r="A32" s="132"/>
      <c r="B32" s="13" t="s">
        <v>8</v>
      </c>
      <c r="C32" s="111"/>
      <c r="D32" s="111"/>
      <c r="E32" s="94"/>
      <c r="F32" s="294"/>
    </row>
    <row r="33" spans="1:6" ht="15.75">
      <c r="A33" s="132"/>
      <c r="B33" s="9" t="s">
        <v>1</v>
      </c>
      <c r="C33" s="111"/>
      <c r="D33" s="111"/>
      <c r="E33" s="94"/>
      <c r="F33" s="294"/>
    </row>
    <row r="34" spans="1:6" ht="15.75">
      <c r="A34" s="132"/>
      <c r="B34" s="10" t="s">
        <v>171</v>
      </c>
      <c r="C34" s="111"/>
      <c r="D34" s="111"/>
      <c r="E34" s="94"/>
      <c r="F34" s="294"/>
    </row>
    <row r="35" spans="1:6" ht="15.75">
      <c r="A35" s="132"/>
      <c r="B35" s="5" t="s">
        <v>38</v>
      </c>
      <c r="C35" s="111"/>
      <c r="D35" s="111"/>
      <c r="E35" s="104">
        <f>E26+E27+E30+E34+E31</f>
        <v>279524</v>
      </c>
      <c r="F35" s="300">
        <f>F26+F27+F30+F34+F31</f>
        <v>277975</v>
      </c>
    </row>
    <row r="36" spans="1:6" ht="15.75">
      <c r="A36" s="132"/>
      <c r="B36" s="11" t="s">
        <v>44</v>
      </c>
      <c r="C36" s="111"/>
      <c r="D36" s="111"/>
      <c r="E36" s="102"/>
      <c r="F36" s="296"/>
    </row>
    <row r="37" spans="1:6" ht="15.75">
      <c r="A37" s="132"/>
      <c r="B37" s="12" t="s">
        <v>45</v>
      </c>
      <c r="C37" s="111"/>
      <c r="D37" s="111"/>
      <c r="E37" s="105"/>
      <c r="F37" s="297"/>
    </row>
    <row r="38" spans="1:6" ht="15.75">
      <c r="A38" s="132"/>
      <c r="B38" s="8" t="s">
        <v>13</v>
      </c>
      <c r="C38" s="111"/>
      <c r="D38" s="111"/>
      <c r="E38" s="106"/>
      <c r="F38" s="298"/>
    </row>
    <row r="39" spans="1:6" ht="20.25" customHeight="1">
      <c r="A39" s="132"/>
      <c r="B39" s="13" t="s">
        <v>41</v>
      </c>
      <c r="C39" s="111"/>
      <c r="D39" s="111"/>
      <c r="E39" s="94">
        <v>844450</v>
      </c>
      <c r="F39" s="294">
        <v>0</v>
      </c>
    </row>
    <row r="40" spans="1:6" ht="20.25" customHeight="1">
      <c r="A40" s="132"/>
      <c r="B40" s="13" t="s">
        <v>258</v>
      </c>
      <c r="C40" s="111"/>
      <c r="D40" s="111"/>
      <c r="E40" s="94"/>
      <c r="F40" s="294"/>
    </row>
    <row r="41" spans="1:6" ht="20.25" customHeight="1">
      <c r="A41" s="132"/>
      <c r="B41" s="13" t="s">
        <v>259</v>
      </c>
      <c r="C41" s="111"/>
      <c r="D41" s="111"/>
      <c r="E41" s="94">
        <v>0</v>
      </c>
      <c r="F41" s="294"/>
    </row>
    <row r="42" spans="1:6" ht="15.75">
      <c r="A42" s="132"/>
      <c r="B42" s="14" t="s">
        <v>14</v>
      </c>
      <c r="C42" s="111"/>
      <c r="D42" s="111"/>
      <c r="E42" s="94"/>
      <c r="F42" s="294"/>
    </row>
    <row r="43" spans="1:6" ht="15.75">
      <c r="A43" s="132"/>
      <c r="B43" s="14" t="s">
        <v>40</v>
      </c>
      <c r="C43" s="111"/>
      <c r="D43" s="111"/>
      <c r="E43" s="94"/>
      <c r="F43" s="294"/>
    </row>
    <row r="44" spans="1:6" ht="30" customHeight="1">
      <c r="A44" s="132"/>
      <c r="B44" s="43" t="s">
        <v>7</v>
      </c>
      <c r="C44" s="111"/>
      <c r="D44" s="111"/>
      <c r="E44" s="103">
        <f>E35+E37+E39+E40+E41</f>
        <v>1123974</v>
      </c>
      <c r="F44" s="299">
        <f>F35+F37+F39+F41</f>
        <v>277975</v>
      </c>
    </row>
    <row r="45" spans="1:6" ht="30.75" customHeight="1" thickBot="1">
      <c r="A45" s="133"/>
      <c r="B45" s="134" t="s">
        <v>46</v>
      </c>
      <c r="C45" s="135"/>
      <c r="D45" s="135"/>
      <c r="E45" s="222">
        <f>SUM(E25,E44)</f>
        <v>1447283</v>
      </c>
      <c r="F45" s="301">
        <f>SUM(F25,F44)</f>
        <v>572613</v>
      </c>
    </row>
    <row r="46" spans="2:5" ht="15.75">
      <c r="B46" s="1"/>
      <c r="E46" s="228"/>
    </row>
    <row r="47" spans="2:5" ht="15.75">
      <c r="B47" s="1"/>
      <c r="E47" s="111"/>
    </row>
    <row r="48" spans="2:5" ht="15.75">
      <c r="B48" s="1"/>
      <c r="C48" s="50"/>
      <c r="E48" s="215"/>
    </row>
    <row r="49" spans="2:5" ht="15.75">
      <c r="B49" s="1"/>
      <c r="E49" s="215"/>
    </row>
    <row r="50" spans="2:5" ht="15.75">
      <c r="B50" s="1"/>
      <c r="E50" s="215"/>
    </row>
    <row r="51" spans="2:5" ht="15.75">
      <c r="B51" s="1"/>
      <c r="E51" s="215"/>
    </row>
    <row r="52" spans="2:5" ht="15.75">
      <c r="B52" s="1"/>
      <c r="E52" s="215"/>
    </row>
    <row r="53" spans="2:5" ht="15.75">
      <c r="B53" s="1"/>
      <c r="E53" s="215"/>
    </row>
    <row r="54" spans="2:5" ht="15.75">
      <c r="B54" s="1"/>
      <c r="E54" s="215"/>
    </row>
    <row r="55" spans="2:5" ht="15.75">
      <c r="B55" s="1"/>
      <c r="E55" s="215"/>
    </row>
    <row r="56" spans="2:5" ht="15.75">
      <c r="B56" s="1"/>
      <c r="E56" s="215"/>
    </row>
    <row r="57" spans="2:5" ht="15.75">
      <c r="B57" s="1"/>
      <c r="E57" s="215"/>
    </row>
    <row r="58" spans="2:5" ht="15.75">
      <c r="B58" s="1"/>
      <c r="E58" s="215"/>
    </row>
    <row r="59" spans="2:5" ht="15.75">
      <c r="B59" s="1"/>
      <c r="E59" s="215"/>
    </row>
    <row r="60" spans="2:5" ht="15.75">
      <c r="B60" s="1"/>
      <c r="E60" s="215"/>
    </row>
    <row r="61" spans="2:5" ht="15.75">
      <c r="B61" s="1"/>
      <c r="E61" s="233"/>
    </row>
    <row r="62" spans="2:5" ht="15.75">
      <c r="B62" s="1"/>
      <c r="E62" s="234"/>
    </row>
    <row r="63" spans="2:5" ht="15">
      <c r="B63" s="2"/>
      <c r="E63" s="215"/>
    </row>
    <row r="64" spans="2:5" ht="15">
      <c r="B64" s="2"/>
      <c r="E64" s="215"/>
    </row>
    <row r="65" spans="2:5" ht="15">
      <c r="B65" s="2"/>
      <c r="E65" s="215"/>
    </row>
    <row r="66" spans="2:5" ht="15">
      <c r="B66" s="2"/>
      <c r="E66" s="235"/>
    </row>
    <row r="67" spans="2:5" ht="15">
      <c r="B67" s="2"/>
      <c r="E67" s="215"/>
    </row>
    <row r="68" spans="2:5" ht="15">
      <c r="B68" s="2"/>
      <c r="E68" s="215"/>
    </row>
    <row r="69" spans="2:5" ht="15">
      <c r="B69" s="2"/>
      <c r="E69" s="215"/>
    </row>
    <row r="70" spans="2:5" ht="15">
      <c r="B70" s="2"/>
      <c r="E70" s="215"/>
    </row>
    <row r="71" spans="2:5" ht="15">
      <c r="B71" s="2"/>
      <c r="E71" s="215"/>
    </row>
    <row r="72" spans="2:5" ht="15">
      <c r="B72" s="2"/>
      <c r="E72" s="215"/>
    </row>
    <row r="73" spans="2:5" ht="15">
      <c r="B73" s="2"/>
      <c r="E73" s="215"/>
    </row>
    <row r="74" spans="2:5" ht="15">
      <c r="B74" s="2"/>
      <c r="E74" s="215"/>
    </row>
    <row r="75" spans="2:5" ht="15">
      <c r="B75" s="2"/>
      <c r="E75" s="215"/>
    </row>
    <row r="76" spans="2:5" ht="15">
      <c r="B76" s="2"/>
      <c r="E76" s="231"/>
    </row>
    <row r="77" spans="2:5" ht="15">
      <c r="B77" s="2"/>
      <c r="E77" s="229"/>
    </row>
    <row r="78" spans="2:5" ht="15">
      <c r="B78" s="2"/>
      <c r="E78" s="215"/>
    </row>
    <row r="79" spans="2:5" ht="15">
      <c r="B79" s="2"/>
      <c r="E79" s="215"/>
    </row>
    <row r="80" spans="2:5" ht="15">
      <c r="B80" s="2"/>
      <c r="E80" s="215"/>
    </row>
    <row r="81" spans="2:5" ht="15">
      <c r="B81" s="2"/>
      <c r="E81" s="215"/>
    </row>
    <row r="82" spans="2:5" ht="15">
      <c r="B82" s="2"/>
      <c r="E82" s="215"/>
    </row>
    <row r="83" spans="2:5" ht="15">
      <c r="B83" s="2"/>
      <c r="E83" s="230"/>
    </row>
    <row r="84" spans="2:5" ht="16.5">
      <c r="B84" s="2"/>
      <c r="E84" s="232">
        <f>E66+E83</f>
        <v>0</v>
      </c>
    </row>
    <row r="85" spans="2:5" ht="15">
      <c r="B85" s="2"/>
      <c r="E85" s="215"/>
    </row>
    <row r="86" ht="15">
      <c r="B86" s="2"/>
    </row>
    <row r="87" ht="15">
      <c r="B87" s="2"/>
    </row>
    <row r="88" ht="15">
      <c r="B88" s="2"/>
    </row>
    <row r="89" ht="15">
      <c r="B89" s="2"/>
    </row>
    <row r="90" ht="15">
      <c r="B90" s="2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8" r:id="rId1"/>
  <headerFooter alignWithMargins="0">
    <oddHeader>&amp;R&amp;"Bookman Old Style,Normál"1.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74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9.28125" style="0" customWidth="1"/>
    <col min="2" max="2" width="103.8515625" style="0" customWidth="1"/>
    <col min="3" max="4" width="0" style="0" hidden="1" customWidth="1"/>
    <col min="5" max="5" width="18.7109375" style="0" bestFit="1" customWidth="1"/>
    <col min="6" max="6" width="20.57421875" style="0" customWidth="1"/>
    <col min="7" max="8" width="9.140625" style="0" customWidth="1"/>
    <col min="12" max="12" width="27.28125" style="0" customWidth="1"/>
  </cols>
  <sheetData>
    <row r="1" spans="1:6" ht="15.75" customHeight="1">
      <c r="A1" s="368" t="s">
        <v>136</v>
      </c>
      <c r="B1" s="366"/>
      <c r="C1" s="366"/>
      <c r="D1" s="366"/>
      <c r="E1" s="366"/>
      <c r="F1" s="366"/>
    </row>
    <row r="2" spans="1:6" ht="13.5" customHeight="1">
      <c r="A2" s="368" t="s">
        <v>283</v>
      </c>
      <c r="B2" s="366"/>
      <c r="C2" s="366"/>
      <c r="D2" s="366"/>
      <c r="E2" s="366"/>
      <c r="F2" s="366"/>
    </row>
    <row r="3" ht="20.25" customHeight="1" thickBot="1"/>
    <row r="4" spans="1:6" ht="36" customHeight="1">
      <c r="A4" s="129"/>
      <c r="B4" s="130" t="s">
        <v>140</v>
      </c>
      <c r="C4" s="137"/>
      <c r="D4" s="137"/>
      <c r="E4" s="128" t="s">
        <v>284</v>
      </c>
      <c r="F4" s="345" t="s">
        <v>285</v>
      </c>
    </row>
    <row r="5" spans="1:11" ht="15.75">
      <c r="A5" s="132" t="s">
        <v>180</v>
      </c>
      <c r="B5" s="20" t="s">
        <v>31</v>
      </c>
      <c r="C5" s="63"/>
      <c r="D5" s="63"/>
      <c r="E5" s="250">
        <v>20967</v>
      </c>
      <c r="F5" s="346">
        <v>17634</v>
      </c>
      <c r="K5" s="87"/>
    </row>
    <row r="6" spans="1:6" ht="15.75">
      <c r="A6" s="132" t="s">
        <v>181</v>
      </c>
      <c r="B6" s="20" t="s">
        <v>27</v>
      </c>
      <c r="C6" s="63"/>
      <c r="D6" s="63"/>
      <c r="E6" s="251">
        <v>2794</v>
      </c>
      <c r="F6" s="346">
        <v>1994</v>
      </c>
    </row>
    <row r="7" spans="1:6" ht="15.75">
      <c r="A7" s="132" t="s">
        <v>182</v>
      </c>
      <c r="B7" s="20" t="s">
        <v>28</v>
      </c>
      <c r="C7" s="63"/>
      <c r="D7" s="63"/>
      <c r="E7" s="251">
        <v>4700</v>
      </c>
      <c r="F7" s="346">
        <v>6507</v>
      </c>
    </row>
    <row r="8" spans="1:6" ht="38.25" customHeight="1">
      <c r="A8" s="132" t="s">
        <v>182</v>
      </c>
      <c r="B8" s="20" t="s">
        <v>268</v>
      </c>
      <c r="C8" s="63"/>
      <c r="D8" s="63"/>
      <c r="E8" s="251">
        <v>17440</v>
      </c>
      <c r="F8" s="346">
        <v>70</v>
      </c>
    </row>
    <row r="9" spans="1:6" ht="38.25" customHeight="1">
      <c r="A9" s="239" t="s">
        <v>182</v>
      </c>
      <c r="B9" s="20" t="s">
        <v>255</v>
      </c>
      <c r="C9" s="63"/>
      <c r="D9" s="63"/>
      <c r="E9" s="251">
        <v>38000</v>
      </c>
      <c r="F9" s="346">
        <v>38000</v>
      </c>
    </row>
    <row r="10" spans="1:6" ht="54.75" customHeight="1">
      <c r="A10" s="132" t="s">
        <v>224</v>
      </c>
      <c r="B10" s="20" t="s">
        <v>230</v>
      </c>
      <c r="C10" s="63"/>
      <c r="D10" s="63"/>
      <c r="E10" s="251">
        <v>29516</v>
      </c>
      <c r="F10" s="346">
        <v>4645</v>
      </c>
    </row>
    <row r="11" spans="1:6" ht="15.75">
      <c r="A11" s="132"/>
      <c r="B11" s="20" t="s">
        <v>29</v>
      </c>
      <c r="C11" s="63"/>
      <c r="D11" s="63"/>
      <c r="E11" s="251"/>
      <c r="F11" s="346"/>
    </row>
    <row r="12" spans="1:6" ht="15.75">
      <c r="A12" s="132"/>
      <c r="B12" s="20" t="s">
        <v>273</v>
      </c>
      <c r="C12" s="63"/>
      <c r="D12" s="63"/>
      <c r="E12" s="251"/>
      <c r="F12" s="346"/>
    </row>
    <row r="13" spans="1:6" ht="15.75">
      <c r="A13" s="132"/>
      <c r="B13" s="9" t="s">
        <v>274</v>
      </c>
      <c r="C13" s="63"/>
      <c r="D13" s="63"/>
      <c r="E13" s="251">
        <v>1500</v>
      </c>
      <c r="F13" s="346">
        <v>1000</v>
      </c>
    </row>
    <row r="14" spans="1:6" ht="15.75">
      <c r="A14" s="132"/>
      <c r="B14" s="9" t="s">
        <v>49</v>
      </c>
      <c r="C14" s="63"/>
      <c r="D14" s="63"/>
      <c r="E14" s="251"/>
      <c r="F14" s="346"/>
    </row>
    <row r="15" spans="1:6" ht="15.75">
      <c r="A15" s="132"/>
      <c r="B15" s="9" t="s">
        <v>50</v>
      </c>
      <c r="C15" s="63"/>
      <c r="D15" s="63"/>
      <c r="E15" s="251"/>
      <c r="F15" s="346"/>
    </row>
    <row r="16" spans="1:6" ht="15.75">
      <c r="A16" s="132"/>
      <c r="B16" s="9" t="s">
        <v>51</v>
      </c>
      <c r="C16" s="63"/>
      <c r="D16" s="63"/>
      <c r="E16" s="251"/>
      <c r="F16" s="346"/>
    </row>
    <row r="17" spans="1:6" ht="31.5">
      <c r="A17" s="132"/>
      <c r="B17" s="17" t="s">
        <v>26</v>
      </c>
      <c r="C17" s="63"/>
      <c r="D17" s="63"/>
      <c r="E17" s="252"/>
      <c r="F17" s="347"/>
    </row>
    <row r="18" spans="1:6" ht="15.75">
      <c r="A18" s="132" t="s">
        <v>203</v>
      </c>
      <c r="B18" s="4" t="s">
        <v>16</v>
      </c>
      <c r="C18" s="63"/>
      <c r="D18" s="63"/>
      <c r="E18" s="85">
        <v>347166</v>
      </c>
      <c r="F18" s="348">
        <v>362013</v>
      </c>
    </row>
    <row r="19" spans="1:6" ht="15.75">
      <c r="A19" s="132" t="s">
        <v>203</v>
      </c>
      <c r="B19" s="4" t="s">
        <v>17</v>
      </c>
      <c r="C19" s="63" t="s">
        <v>124</v>
      </c>
      <c r="D19" s="63"/>
      <c r="E19" s="248">
        <v>140000</v>
      </c>
      <c r="F19" s="349">
        <v>140000</v>
      </c>
    </row>
    <row r="20" spans="1:6" ht="24.75" customHeight="1">
      <c r="A20" s="132"/>
      <c r="B20" s="43" t="s">
        <v>6</v>
      </c>
      <c r="C20" s="48" t="e">
        <f>SUM(C5,C6,C7,C11,C12,C17,C18,C19+#REF!)</f>
        <v>#VALUE!</v>
      </c>
      <c r="D20" s="48" t="e">
        <f>SUM(D5,D6,D7,D11,D12,D17,D18,D19+#REF!)</f>
        <v>#REF!</v>
      </c>
      <c r="E20" s="48">
        <f>SUM(E5:E19)</f>
        <v>602083</v>
      </c>
      <c r="F20" s="350">
        <f>SUM(F5:F19)</f>
        <v>571863</v>
      </c>
    </row>
    <row r="21" spans="1:12" ht="20.25" customHeight="1">
      <c r="A21" s="132" t="s">
        <v>184</v>
      </c>
      <c r="B21" s="20" t="s">
        <v>236</v>
      </c>
      <c r="C21" s="63"/>
      <c r="D21" s="63"/>
      <c r="E21" s="83">
        <v>1037</v>
      </c>
      <c r="F21" s="100">
        <v>750</v>
      </c>
      <c r="L21" s="86"/>
    </row>
    <row r="22" spans="1:12" ht="20.25" customHeight="1">
      <c r="A22" s="132" t="s">
        <v>184</v>
      </c>
      <c r="B22" s="20" t="s">
        <v>237</v>
      </c>
      <c r="C22" s="63"/>
      <c r="D22" s="63"/>
      <c r="E22" s="83"/>
      <c r="F22" s="100">
        <v>0</v>
      </c>
      <c r="L22" s="86"/>
    </row>
    <row r="23" spans="1:12" ht="15.75">
      <c r="A23" s="132" t="s">
        <v>185</v>
      </c>
      <c r="B23" s="20" t="s">
        <v>19</v>
      </c>
      <c r="C23" s="63"/>
      <c r="D23" s="63"/>
      <c r="E23" s="63">
        <v>0</v>
      </c>
      <c r="F23" s="351">
        <v>0</v>
      </c>
      <c r="L23" s="86"/>
    </row>
    <row r="24" spans="1:12" ht="15.75">
      <c r="A24" s="132"/>
      <c r="B24" s="20" t="s">
        <v>21</v>
      </c>
      <c r="C24" s="63"/>
      <c r="D24" s="85" t="e">
        <f>SUM(#REF!,#REF!)</f>
        <v>#REF!</v>
      </c>
      <c r="E24" s="63"/>
      <c r="F24" s="351"/>
      <c r="L24" s="86">
        <f>SUM(L21:L23)</f>
        <v>0</v>
      </c>
    </row>
    <row r="25" spans="1:12" ht="47.25">
      <c r="A25" s="132"/>
      <c r="B25" s="9" t="s">
        <v>52</v>
      </c>
      <c r="C25" s="63"/>
      <c r="D25" s="63"/>
      <c r="E25" s="83">
        <v>0</v>
      </c>
      <c r="F25" s="100">
        <v>0</v>
      </c>
      <c r="L25" s="87"/>
    </row>
    <row r="26" spans="1:12" ht="15.75">
      <c r="A26" s="132"/>
      <c r="B26" s="9" t="s">
        <v>275</v>
      </c>
      <c r="C26" s="63"/>
      <c r="D26" s="63"/>
      <c r="E26" s="83"/>
      <c r="F26" s="100"/>
      <c r="L26" s="87"/>
    </row>
    <row r="27" spans="1:6" ht="15.75">
      <c r="A27" s="132"/>
      <c r="B27" s="9" t="s">
        <v>53</v>
      </c>
      <c r="C27" s="63"/>
      <c r="D27" s="63"/>
      <c r="E27" s="63"/>
      <c r="F27" s="351"/>
    </row>
    <row r="28" spans="1:6" ht="15.75">
      <c r="A28" s="132"/>
      <c r="B28" s="9" t="s">
        <v>54</v>
      </c>
      <c r="C28" s="63"/>
      <c r="D28" s="63"/>
      <c r="E28" s="63"/>
      <c r="F28" s="351"/>
    </row>
    <row r="29" spans="1:6" ht="15.75">
      <c r="A29" s="132"/>
      <c r="B29" s="9" t="s">
        <v>55</v>
      </c>
      <c r="C29" s="63"/>
      <c r="D29" s="63"/>
      <c r="E29" s="85">
        <v>844163</v>
      </c>
      <c r="F29" s="351"/>
    </row>
    <row r="30" spans="1:6" ht="15.75">
      <c r="A30" s="239" t="s">
        <v>203</v>
      </c>
      <c r="B30" s="4" t="s">
        <v>33</v>
      </c>
      <c r="C30" s="63"/>
      <c r="D30" s="63"/>
      <c r="E30" s="85">
        <v>0</v>
      </c>
      <c r="F30" s="348"/>
    </row>
    <row r="31" spans="1:6" ht="15.75">
      <c r="A31" s="132"/>
      <c r="B31" s="4" t="s">
        <v>32</v>
      </c>
      <c r="C31" s="85" t="s">
        <v>125</v>
      </c>
      <c r="D31" s="63">
        <v>6408</v>
      </c>
      <c r="E31" s="63"/>
      <c r="F31" s="351"/>
    </row>
    <row r="32" spans="1:6" ht="15.75">
      <c r="A32" s="132" t="s">
        <v>183</v>
      </c>
      <c r="B32" s="4" t="s">
        <v>260</v>
      </c>
      <c r="C32" s="85"/>
      <c r="D32" s="63"/>
      <c r="E32" s="85"/>
      <c r="F32" s="348">
        <v>0</v>
      </c>
    </row>
    <row r="33" spans="1:6" ht="15.75">
      <c r="A33" s="132"/>
      <c r="B33" s="18" t="s">
        <v>25</v>
      </c>
      <c r="C33" s="63"/>
      <c r="D33" s="63">
        <v>17369</v>
      </c>
      <c r="E33" s="138"/>
      <c r="F33" s="352"/>
    </row>
    <row r="34" spans="1:6" ht="15.75">
      <c r="A34" s="132"/>
      <c r="B34" s="6" t="s">
        <v>22</v>
      </c>
      <c r="C34" s="63"/>
      <c r="D34" s="84">
        <f>SUM(D31:D33)</f>
        <v>23777</v>
      </c>
      <c r="E34" s="63"/>
      <c r="F34" s="351"/>
    </row>
    <row r="35" spans="1:6" ht="15.75">
      <c r="A35" s="132"/>
      <c r="B35" s="6" t="s">
        <v>24</v>
      </c>
      <c r="C35" s="63"/>
      <c r="D35" s="63"/>
      <c r="E35" s="63"/>
      <c r="F35" s="351"/>
    </row>
    <row r="36" spans="1:6" ht="15.75">
      <c r="A36" s="132"/>
      <c r="B36" s="6" t="s">
        <v>23</v>
      </c>
      <c r="C36" s="63"/>
      <c r="D36" s="63"/>
      <c r="E36" s="63"/>
      <c r="F36" s="351"/>
    </row>
    <row r="37" spans="1:6" ht="24" customHeight="1">
      <c r="A37" s="132"/>
      <c r="B37" s="43" t="s">
        <v>7</v>
      </c>
      <c r="C37" s="48">
        <f>SUM(C21,C23,C24,C30,C31,C33,C34,C35,C36)</f>
        <v>0</v>
      </c>
      <c r="D37" s="48" t="e">
        <f>SUM(D21,D23,D24,D30,D31,D33,D34,D35,D36)</f>
        <v>#REF!</v>
      </c>
      <c r="E37" s="48">
        <f>SUM(E21:E36)</f>
        <v>845200</v>
      </c>
      <c r="F37" s="350">
        <f>SUM(F21:F36)</f>
        <v>750</v>
      </c>
    </row>
    <row r="38" spans="1:6" ht="36" customHeight="1" thickBot="1">
      <c r="A38" s="133"/>
      <c r="B38" s="139" t="s">
        <v>18</v>
      </c>
      <c r="C38" s="140" t="e">
        <f>SUM(C20,C37)</f>
        <v>#VALUE!</v>
      </c>
      <c r="D38" s="140" t="e">
        <f>SUM(D20,D37)</f>
        <v>#REF!</v>
      </c>
      <c r="E38" s="140">
        <f>SUM(E20,E37)</f>
        <v>1447283</v>
      </c>
      <c r="F38" s="353">
        <f>SUM(F20,F37)</f>
        <v>572613</v>
      </c>
    </row>
    <row r="39" ht="12.75">
      <c r="E39" s="228"/>
    </row>
    <row r="40" ht="12.75">
      <c r="E40" s="111"/>
    </row>
    <row r="41" ht="12.75">
      <c r="E41" s="111"/>
    </row>
    <row r="42" ht="12.75">
      <c r="E42" s="111"/>
    </row>
    <row r="43" ht="12.75">
      <c r="E43" s="111"/>
    </row>
    <row r="44" ht="12.75">
      <c r="E44" s="111"/>
    </row>
    <row r="45" ht="12.75">
      <c r="E45" s="111"/>
    </row>
    <row r="46" ht="12.75">
      <c r="E46" s="111"/>
    </row>
    <row r="47" ht="12.75">
      <c r="E47" s="111"/>
    </row>
    <row r="48" ht="12.75">
      <c r="E48" s="111"/>
    </row>
    <row r="49" ht="12.75">
      <c r="E49" s="111"/>
    </row>
    <row r="50" ht="12.75">
      <c r="E50" s="111"/>
    </row>
    <row r="51" ht="12.75">
      <c r="E51" s="111"/>
    </row>
    <row r="52" ht="12.75">
      <c r="E52" s="111"/>
    </row>
    <row r="53" ht="12.75">
      <c r="E53" s="111"/>
    </row>
    <row r="54" ht="12.75">
      <c r="E54" s="237"/>
    </row>
    <row r="55" ht="12.75">
      <c r="E55" s="111"/>
    </row>
    <row r="56" ht="12.75">
      <c r="E56" s="111"/>
    </row>
    <row r="57" ht="12.75">
      <c r="E57" s="238"/>
    </row>
    <row r="58" ht="12.75">
      <c r="E58" s="215"/>
    </row>
    <row r="59" ht="12.75">
      <c r="E59" s="215"/>
    </row>
    <row r="60" ht="12.75">
      <c r="E60" s="215"/>
    </row>
    <row r="61" ht="12.75">
      <c r="E61" s="215"/>
    </row>
    <row r="62" ht="12.75">
      <c r="E62" s="215"/>
    </row>
    <row r="63" ht="12.75">
      <c r="E63" s="215"/>
    </row>
    <row r="64" ht="12.75">
      <c r="E64" s="215"/>
    </row>
    <row r="65" ht="12.75">
      <c r="E65" s="215"/>
    </row>
    <row r="66" ht="12.75">
      <c r="E66" s="215"/>
    </row>
    <row r="67" ht="12.75">
      <c r="E67" s="215"/>
    </row>
    <row r="68" ht="12.75">
      <c r="E68" s="215"/>
    </row>
    <row r="69" ht="12.75">
      <c r="E69" s="237"/>
    </row>
    <row r="70" ht="12.75">
      <c r="E70" s="215"/>
    </row>
    <row r="71" ht="12.75">
      <c r="E71" s="215"/>
    </row>
    <row r="72" ht="12.75">
      <c r="E72" s="215"/>
    </row>
    <row r="73" ht="12.75">
      <c r="E73" s="238"/>
    </row>
    <row r="74" ht="15.75">
      <c r="E74" s="236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85" r:id="rId1"/>
  <headerFooter alignWithMargins="0">
    <oddHeader>&amp;R&amp;"Bookman Old Style,Normál"2.MELLÉKLET</oddHeader>
    <oddFooter>&amp;C&amp;"Bookman Old Style,Normál"2013. ÉVI KÖLTSÉGVETÉS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0"/>
  <sheetViews>
    <sheetView zoomScalePageLayoutView="0" workbookViewId="0" topLeftCell="A7">
      <selection activeCell="N8" sqref="N8"/>
    </sheetView>
  </sheetViews>
  <sheetFormatPr defaultColWidth="9.140625" defaultRowHeight="12.75"/>
  <cols>
    <col min="1" max="1" width="75.57421875" style="0" customWidth="1"/>
    <col min="2" max="2" width="19.00390625" style="0" customWidth="1"/>
    <col min="3" max="3" width="22.421875" style="0" customWidth="1"/>
  </cols>
  <sheetData>
    <row r="1" spans="1:3" ht="15.75" customHeight="1">
      <c r="A1" s="368" t="s">
        <v>136</v>
      </c>
      <c r="B1" s="366"/>
      <c r="C1" s="366"/>
    </row>
    <row r="2" spans="1:3" ht="15.75" customHeight="1">
      <c r="A2" s="368" t="s">
        <v>286</v>
      </c>
      <c r="B2" s="366"/>
      <c r="C2" s="366"/>
    </row>
    <row r="4" spans="1:3" ht="46.5" customHeight="1">
      <c r="A4" s="62" t="s">
        <v>140</v>
      </c>
      <c r="B4" s="108" t="s">
        <v>287</v>
      </c>
      <c r="C4" s="108" t="s">
        <v>288</v>
      </c>
    </row>
    <row r="5" spans="1:3" ht="30">
      <c r="A5" s="54" t="s">
        <v>113</v>
      </c>
      <c r="B5" s="251"/>
      <c r="C5" s="251"/>
    </row>
    <row r="6" spans="1:3" ht="45">
      <c r="A6" s="54" t="s">
        <v>116</v>
      </c>
      <c r="B6" s="251"/>
      <c r="C6" s="251"/>
    </row>
    <row r="7" spans="1:3" ht="15">
      <c r="A7" s="54" t="s">
        <v>114</v>
      </c>
      <c r="B7" s="251"/>
      <c r="C7" s="251"/>
    </row>
    <row r="8" spans="1:3" ht="15">
      <c r="A8" s="54" t="s">
        <v>249</v>
      </c>
      <c r="B8" s="251"/>
      <c r="C8" s="251"/>
    </row>
    <row r="9" spans="1:3" ht="45">
      <c r="A9" s="54" t="s">
        <v>115</v>
      </c>
      <c r="B9" s="251"/>
      <c r="C9" s="251"/>
    </row>
    <row r="10" spans="1:3" ht="30">
      <c r="A10" s="54" t="s">
        <v>112</v>
      </c>
      <c r="B10" s="251"/>
      <c r="C10" s="251"/>
    </row>
    <row r="11" spans="1:3" ht="15.75">
      <c r="A11" s="23" t="s">
        <v>56</v>
      </c>
      <c r="B11" s="53">
        <f>SUM(B5:B10)</f>
        <v>0</v>
      </c>
      <c r="C11" s="53">
        <f>SUM(C5:C10)</f>
        <v>0</v>
      </c>
    </row>
    <row r="12" ht="15">
      <c r="A12" s="22"/>
    </row>
    <row r="13" spans="1:3" ht="40.5" customHeight="1">
      <c r="A13" s="62" t="s">
        <v>140</v>
      </c>
      <c r="B13" s="108" t="s">
        <v>287</v>
      </c>
      <c r="C13" s="108" t="s">
        <v>288</v>
      </c>
    </row>
    <row r="14" spans="1:3" ht="45">
      <c r="A14" s="54" t="s">
        <v>117</v>
      </c>
      <c r="B14" s="63"/>
      <c r="C14" s="63"/>
    </row>
    <row r="15" spans="1:3" ht="30">
      <c r="A15" s="54" t="s">
        <v>120</v>
      </c>
      <c r="B15" s="63"/>
      <c r="C15" s="63"/>
    </row>
    <row r="16" spans="1:3" ht="15">
      <c r="A16" s="54" t="s">
        <v>118</v>
      </c>
      <c r="B16" s="63"/>
      <c r="C16" s="63"/>
    </row>
    <row r="17" spans="1:3" ht="15">
      <c r="A17" s="54" t="s">
        <v>261</v>
      </c>
      <c r="B17" s="85"/>
      <c r="C17" s="85"/>
    </row>
    <row r="18" spans="1:4" ht="30.75">
      <c r="A18" s="54" t="s">
        <v>134</v>
      </c>
      <c r="B18" s="47">
        <v>889177</v>
      </c>
      <c r="C18" s="47">
        <v>0</v>
      </c>
      <c r="D18" s="56"/>
    </row>
    <row r="19" spans="1:3" ht="45">
      <c r="A19" s="54" t="s">
        <v>119</v>
      </c>
      <c r="B19" s="63"/>
      <c r="C19" s="63"/>
    </row>
    <row r="20" spans="1:3" ht="15.75">
      <c r="A20" s="23" t="s">
        <v>57</v>
      </c>
      <c r="B20" s="53">
        <f>SUM(B14:B19)</f>
        <v>889177</v>
      </c>
      <c r="C20" s="53">
        <f>SUM(C14:C19)</f>
        <v>0</v>
      </c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2" r:id="rId1"/>
  <headerFooter alignWithMargins="0">
    <oddHeader>&amp;R&amp;"Bookman Old Style,Normál"3.MELLÉKLET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69.28125" style="0" customWidth="1"/>
    <col min="2" max="3" width="19.140625" style="0" customWidth="1"/>
  </cols>
  <sheetData>
    <row r="1" spans="1:3" ht="15.75" customHeight="1">
      <c r="A1" s="368" t="s">
        <v>238</v>
      </c>
      <c r="B1" s="366"/>
      <c r="C1" s="366"/>
    </row>
    <row r="2" spans="1:3" ht="13.5">
      <c r="A2" s="368" t="s">
        <v>289</v>
      </c>
      <c r="B2" s="366"/>
      <c r="C2" s="366"/>
    </row>
    <row r="4" spans="1:3" ht="18">
      <c r="A4" s="62" t="s">
        <v>140</v>
      </c>
      <c r="B4" s="84" t="s">
        <v>290</v>
      </c>
      <c r="C4" s="109" t="s">
        <v>291</v>
      </c>
    </row>
    <row r="5" spans="1:3" ht="15">
      <c r="A5" s="52" t="s">
        <v>128</v>
      </c>
      <c r="B5" s="63"/>
      <c r="C5" s="63"/>
    </row>
    <row r="6" spans="1:3" ht="15">
      <c r="A6" s="52" t="s">
        <v>129</v>
      </c>
      <c r="B6" s="47">
        <v>0</v>
      </c>
      <c r="C6" s="47">
        <v>0</v>
      </c>
    </row>
    <row r="7" spans="1:3" ht="15">
      <c r="A7" s="52" t="s">
        <v>231</v>
      </c>
      <c r="B7" s="47">
        <v>0</v>
      </c>
      <c r="C7" s="47">
        <v>0</v>
      </c>
    </row>
    <row r="8" spans="1:3" ht="15.75">
      <c r="A8" s="15" t="s">
        <v>141</v>
      </c>
      <c r="B8" s="53">
        <f>B6+B7</f>
        <v>0</v>
      </c>
      <c r="C8" s="53">
        <f>C6+C7</f>
        <v>0</v>
      </c>
    </row>
    <row r="9" spans="1:3" ht="12.75">
      <c r="A9" s="24"/>
      <c r="B9" s="63"/>
      <c r="C9" s="63"/>
    </row>
    <row r="10" spans="1:3" ht="12.75">
      <c r="A10" s="24"/>
      <c r="B10" s="63"/>
      <c r="C10" s="63"/>
    </row>
    <row r="12" spans="1:3" ht="18">
      <c r="A12" s="62" t="s">
        <v>140</v>
      </c>
      <c r="B12" s="84" t="s">
        <v>290</v>
      </c>
      <c r="C12" s="109" t="s">
        <v>291</v>
      </c>
    </row>
    <row r="13" spans="1:3" ht="15">
      <c r="A13" s="19"/>
      <c r="B13" s="63"/>
      <c r="C13" s="63"/>
    </row>
    <row r="14" spans="1:3" ht="15">
      <c r="A14" s="19"/>
      <c r="B14" s="63"/>
      <c r="C14" s="63"/>
    </row>
    <row r="15" spans="1:3" ht="15">
      <c r="A15" s="19"/>
      <c r="B15" s="63"/>
      <c r="C15" s="63"/>
    </row>
    <row r="16" spans="1:3" ht="15">
      <c r="A16" s="19"/>
      <c r="B16" s="63"/>
      <c r="C16" s="63"/>
    </row>
    <row r="17" spans="1:3" ht="15.75">
      <c r="A17" s="15" t="s">
        <v>60</v>
      </c>
      <c r="B17" s="63"/>
      <c r="C17" s="63"/>
    </row>
    <row r="20" ht="84" customHeight="1">
      <c r="A20" s="115" t="s">
        <v>293</v>
      </c>
    </row>
    <row r="22" spans="1:3" ht="42" customHeight="1">
      <c r="A22" s="62" t="s">
        <v>140</v>
      </c>
      <c r="B22" s="25" t="s">
        <v>292</v>
      </c>
      <c r="C22" s="110"/>
    </row>
    <row r="23" spans="1:3" ht="15">
      <c r="A23" s="19" t="s">
        <v>135</v>
      </c>
      <c r="B23" s="63"/>
      <c r="C23" s="111"/>
    </row>
    <row r="24" spans="1:3" ht="15">
      <c r="A24" s="19"/>
      <c r="B24" s="63"/>
      <c r="C24" s="111"/>
    </row>
    <row r="25" spans="1:3" ht="15">
      <c r="A25" s="19"/>
      <c r="B25" s="63"/>
      <c r="C25" s="111"/>
    </row>
    <row r="26" spans="1:3" ht="15.75">
      <c r="A26" s="26" t="s">
        <v>61</v>
      </c>
      <c r="B26" s="63"/>
      <c r="C26" s="111"/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600" verticalDpi="600" orientation="portrait" paperSize="8" r:id="rId1"/>
  <headerFooter alignWithMargins="0">
    <oddHeader>&amp;R&amp;"Bookman Old Style,Normál"4.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6.28125" style="0" customWidth="1"/>
    <col min="2" max="3" width="16.57421875" style="0" customWidth="1"/>
    <col min="4" max="4" width="13.00390625" style="0" customWidth="1"/>
    <col min="5" max="5" width="13.57421875" style="0" customWidth="1"/>
    <col min="6" max="6" width="16.28125" style="0" customWidth="1"/>
    <col min="7" max="7" width="17.421875" style="0" customWidth="1"/>
    <col min="8" max="9" width="22.28125" style="0" customWidth="1"/>
    <col min="10" max="10" width="21.7109375" style="0" customWidth="1"/>
  </cols>
  <sheetData>
    <row r="1" spans="1:7" ht="15.75">
      <c r="A1" s="368" t="s">
        <v>136</v>
      </c>
      <c r="B1" s="370"/>
      <c r="C1" s="370"/>
      <c r="D1" s="371"/>
      <c r="E1" s="371"/>
      <c r="F1" s="371"/>
      <c r="G1" s="371"/>
    </row>
    <row r="2" spans="1:7" ht="15.75">
      <c r="A2" s="368" t="s">
        <v>149</v>
      </c>
      <c r="B2" s="368"/>
      <c r="C2" s="368"/>
      <c r="D2" s="371"/>
      <c r="E2" s="371"/>
      <c r="F2" s="371"/>
      <c r="G2" s="371"/>
    </row>
    <row r="4" spans="1:11" ht="15.75">
      <c r="A4" s="27" t="s">
        <v>62</v>
      </c>
      <c r="B4" s="372" t="s">
        <v>129</v>
      </c>
      <c r="C4" s="372"/>
      <c r="D4" s="373"/>
      <c r="E4" s="373"/>
      <c r="F4" s="373"/>
      <c r="G4" s="373"/>
      <c r="H4" s="2"/>
      <c r="I4" s="87"/>
      <c r="K4" s="87"/>
    </row>
    <row r="5" spans="1:9" ht="17.25" thickBot="1">
      <c r="A5" s="28"/>
      <c r="B5" s="28"/>
      <c r="C5" s="28"/>
      <c r="D5" s="64"/>
      <c r="E5" s="64"/>
      <c r="F5" s="64"/>
      <c r="G5" s="30" t="s">
        <v>150</v>
      </c>
      <c r="H5" s="2"/>
      <c r="I5" s="95" t="s">
        <v>159</v>
      </c>
    </row>
    <row r="6" spans="1:9" ht="18">
      <c r="A6" s="65" t="s">
        <v>63</v>
      </c>
      <c r="B6" s="66" t="s">
        <v>145</v>
      </c>
      <c r="C6" s="66" t="s">
        <v>158</v>
      </c>
      <c r="D6" s="66" t="s">
        <v>74</v>
      </c>
      <c r="E6" s="66" t="s">
        <v>146</v>
      </c>
      <c r="F6" s="66" t="s">
        <v>147</v>
      </c>
      <c r="G6" s="67" t="s">
        <v>61</v>
      </c>
      <c r="I6" s="86"/>
    </row>
    <row r="7" spans="1:10" ht="15.75">
      <c r="A7" s="68" t="s">
        <v>65</v>
      </c>
      <c r="B7" s="33">
        <v>1635675</v>
      </c>
      <c r="C7" s="33">
        <v>1635675</v>
      </c>
      <c r="D7" s="33">
        <v>259417</v>
      </c>
      <c r="E7" s="34"/>
      <c r="F7" s="34">
        <v>529036</v>
      </c>
      <c r="G7" s="69">
        <f>SUM(C7:F7)</f>
        <v>2424128</v>
      </c>
      <c r="H7" s="2"/>
      <c r="I7" s="95" t="s">
        <v>160</v>
      </c>
      <c r="J7" s="86">
        <v>7140000</v>
      </c>
    </row>
    <row r="8" spans="1:10" ht="15.75">
      <c r="A8" s="68" t="s">
        <v>66</v>
      </c>
      <c r="B8" s="33"/>
      <c r="C8" s="33"/>
      <c r="D8" s="33"/>
      <c r="E8" s="34"/>
      <c r="F8" s="34"/>
      <c r="G8" s="69">
        <f>SUM(C8:F8)</f>
        <v>0</v>
      </c>
      <c r="H8" s="2"/>
      <c r="I8" s="95" t="s">
        <v>161</v>
      </c>
      <c r="J8" s="86">
        <v>8775000</v>
      </c>
    </row>
    <row r="9" spans="1:10" ht="15.75">
      <c r="A9" s="68" t="s">
        <v>67</v>
      </c>
      <c r="B9" s="33">
        <v>581353</v>
      </c>
      <c r="C9" s="33">
        <v>581353</v>
      </c>
      <c r="D9" s="89">
        <v>294037</v>
      </c>
      <c r="E9" s="34"/>
      <c r="F9" s="34">
        <v>3967</v>
      </c>
      <c r="G9" s="69">
        <f>SUM(C9:F9)</f>
        <v>879357</v>
      </c>
      <c r="H9" s="2"/>
      <c r="I9" s="95" t="s">
        <v>162</v>
      </c>
      <c r="J9" s="86">
        <v>1500000</v>
      </c>
    </row>
    <row r="10" spans="1:10" ht="16.5">
      <c r="A10" s="70" t="s">
        <v>61</v>
      </c>
      <c r="B10" s="35">
        <f>SUM(B7:B9)</f>
        <v>2217028</v>
      </c>
      <c r="C10" s="35">
        <f>SUM(C7:C9)</f>
        <v>2217028</v>
      </c>
      <c r="D10" s="35">
        <f>SUM(D7:D9)</f>
        <v>553454</v>
      </c>
      <c r="E10" s="35">
        <f>SUM(E7:E9)</f>
        <v>0</v>
      </c>
      <c r="F10" s="35">
        <f>SUM(F7:F9)</f>
        <v>533003</v>
      </c>
      <c r="G10" s="98">
        <f>SUM(C10:F10)</f>
        <v>3303485</v>
      </c>
      <c r="H10" s="2"/>
      <c r="I10" s="96" t="s">
        <v>163</v>
      </c>
      <c r="J10" s="97">
        <v>12544237</v>
      </c>
    </row>
    <row r="11" spans="1:10" ht="15">
      <c r="A11" s="374"/>
      <c r="B11" s="375"/>
      <c r="C11" s="375"/>
      <c r="D11" s="375"/>
      <c r="E11" s="375"/>
      <c r="F11" s="375"/>
      <c r="G11" s="376"/>
      <c r="H11" s="2"/>
      <c r="I11" s="96" t="s">
        <v>164</v>
      </c>
      <c r="J11" s="86">
        <f>SUM(J7:J10)</f>
        <v>29959237</v>
      </c>
    </row>
    <row r="12" spans="1:9" ht="18.75">
      <c r="A12" s="71" t="s">
        <v>68</v>
      </c>
      <c r="B12" s="32" t="s">
        <v>73</v>
      </c>
      <c r="C12" s="32"/>
      <c r="D12" s="32" t="s">
        <v>74</v>
      </c>
      <c r="E12" s="32" t="s">
        <v>146</v>
      </c>
      <c r="F12" s="32" t="s">
        <v>148</v>
      </c>
      <c r="G12" s="72" t="s">
        <v>61</v>
      </c>
      <c r="H12" s="2"/>
      <c r="I12" s="88"/>
    </row>
    <row r="13" spans="1:10" ht="15">
      <c r="A13" s="73" t="s">
        <v>31</v>
      </c>
      <c r="B13" s="37"/>
      <c r="C13" s="37"/>
      <c r="D13" s="34"/>
      <c r="E13" s="34"/>
      <c r="F13" s="34"/>
      <c r="G13" s="69">
        <v>0</v>
      </c>
      <c r="H13" s="2"/>
      <c r="I13" s="96" t="s">
        <v>165</v>
      </c>
      <c r="J13" s="86">
        <f>J11*1.27</f>
        <v>38048230.99</v>
      </c>
    </row>
    <row r="14" spans="1:9" ht="15">
      <c r="A14" s="73" t="s">
        <v>69</v>
      </c>
      <c r="B14" s="37"/>
      <c r="C14" s="37"/>
      <c r="D14" s="34"/>
      <c r="E14" s="34"/>
      <c r="F14" s="34"/>
      <c r="G14" s="69">
        <v>0</v>
      </c>
      <c r="H14" s="2"/>
      <c r="I14" s="87"/>
    </row>
    <row r="15" spans="1:9" ht="15">
      <c r="A15" s="73" t="s">
        <v>28</v>
      </c>
      <c r="B15" s="37">
        <v>10255</v>
      </c>
      <c r="C15" s="37">
        <v>38048</v>
      </c>
      <c r="D15" s="34">
        <v>3212</v>
      </c>
      <c r="E15" s="34"/>
      <c r="F15" s="34">
        <v>2381</v>
      </c>
      <c r="G15" s="69">
        <f>C15+D15+F15</f>
        <v>43641</v>
      </c>
      <c r="H15" s="49"/>
      <c r="I15" s="87"/>
    </row>
    <row r="16" spans="1:9" ht="15">
      <c r="A16" s="73" t="s">
        <v>19</v>
      </c>
      <c r="B16" s="63"/>
      <c r="C16" s="63"/>
      <c r="D16" s="63"/>
      <c r="E16" s="34"/>
      <c r="F16" s="34"/>
      <c r="G16" s="69">
        <f>C16+D16+F16</f>
        <v>0</v>
      </c>
      <c r="H16" s="2"/>
      <c r="I16" s="87"/>
    </row>
    <row r="17" spans="1:10" ht="15.75">
      <c r="A17" s="73" t="s">
        <v>70</v>
      </c>
      <c r="B17" s="33">
        <v>2206773</v>
      </c>
      <c r="C17" s="33">
        <v>2178980</v>
      </c>
      <c r="D17" s="33">
        <v>550242</v>
      </c>
      <c r="E17" s="34"/>
      <c r="F17" s="34">
        <v>530622</v>
      </c>
      <c r="G17" s="69">
        <f>C17+D17+F17</f>
        <v>3259844</v>
      </c>
      <c r="H17" s="2"/>
      <c r="I17" s="87"/>
      <c r="J17" s="87"/>
    </row>
    <row r="18" spans="1:8" ht="15">
      <c r="A18" s="73" t="s">
        <v>71</v>
      </c>
      <c r="B18" s="37"/>
      <c r="C18" s="37"/>
      <c r="D18" s="34"/>
      <c r="E18" s="34"/>
      <c r="F18" s="34"/>
      <c r="G18" s="69">
        <f>C18+D18+F18</f>
        <v>0</v>
      </c>
      <c r="H18" s="2"/>
    </row>
    <row r="19" spans="1:8" ht="17.25" thickBot="1">
      <c r="A19" s="74" t="s">
        <v>61</v>
      </c>
      <c r="B19" s="75">
        <f>SUM(B13:B18)</f>
        <v>2217028</v>
      </c>
      <c r="C19" s="75">
        <f>SUM(C13:C18)</f>
        <v>2217028</v>
      </c>
      <c r="D19" s="75">
        <f>SUM(D13:D18)</f>
        <v>553454</v>
      </c>
      <c r="E19" s="75">
        <f>SUM(E13:E18)</f>
        <v>0</v>
      </c>
      <c r="F19" s="75">
        <f>SUM(F13:F18)</f>
        <v>533003</v>
      </c>
      <c r="G19" s="98">
        <f>C19+D19+F19</f>
        <v>3303485</v>
      </c>
      <c r="H19" s="2"/>
    </row>
    <row r="20" spans="1:8" ht="15">
      <c r="A20" s="38"/>
      <c r="B20" s="38"/>
      <c r="C20" s="38"/>
      <c r="D20" s="38"/>
      <c r="E20" s="38"/>
      <c r="F20" s="38"/>
      <c r="G20" s="38"/>
      <c r="H20" s="2"/>
    </row>
    <row r="21" spans="1:8" ht="15">
      <c r="A21" s="38"/>
      <c r="B21" s="38"/>
      <c r="C21" s="38"/>
      <c r="D21" s="38"/>
      <c r="E21" s="38"/>
      <c r="F21" s="38"/>
      <c r="G21" s="38"/>
      <c r="H21" s="2"/>
    </row>
    <row r="22" spans="1:8" ht="15.75" customHeight="1">
      <c r="A22" s="27" t="s">
        <v>62</v>
      </c>
      <c r="B22" s="372" t="s">
        <v>128</v>
      </c>
      <c r="C22" s="372"/>
      <c r="D22" s="373"/>
      <c r="E22" s="373"/>
      <c r="F22" s="373"/>
      <c r="G22" s="373"/>
      <c r="H22" s="2"/>
    </row>
    <row r="23" spans="1:8" ht="15">
      <c r="A23" s="28"/>
      <c r="B23" s="28"/>
      <c r="C23" s="28"/>
      <c r="D23" s="29"/>
      <c r="E23" s="29"/>
      <c r="F23" s="29"/>
      <c r="G23" s="29"/>
      <c r="H23" s="2"/>
    </row>
    <row r="24" spans="1:8" ht="18.75">
      <c r="A24" s="31" t="s">
        <v>63</v>
      </c>
      <c r="B24" s="32" t="s">
        <v>72</v>
      </c>
      <c r="C24" s="32"/>
      <c r="D24" s="32" t="s">
        <v>73</v>
      </c>
      <c r="E24" s="32" t="s">
        <v>74</v>
      </c>
      <c r="F24" s="32" t="s">
        <v>64</v>
      </c>
      <c r="G24" s="39" t="s">
        <v>61</v>
      </c>
      <c r="H24" s="2"/>
    </row>
    <row r="25" spans="1:8" ht="15.75">
      <c r="A25" s="33" t="s">
        <v>65</v>
      </c>
      <c r="B25" s="33"/>
      <c r="C25" s="33"/>
      <c r="D25" s="34"/>
      <c r="E25" s="34"/>
      <c r="F25" s="34"/>
      <c r="G25" s="34"/>
      <c r="H25" s="2"/>
    </row>
    <row r="26" spans="1:8" ht="15.75">
      <c r="A26" s="33" t="s">
        <v>66</v>
      </c>
      <c r="B26" s="33"/>
      <c r="C26" s="33"/>
      <c r="D26" s="34"/>
      <c r="E26" s="34"/>
      <c r="F26" s="34"/>
      <c r="G26" s="34"/>
      <c r="H26" s="2"/>
    </row>
    <row r="27" spans="1:8" ht="15.75">
      <c r="A27" s="33" t="s">
        <v>67</v>
      </c>
      <c r="B27" s="33"/>
      <c r="C27" s="33"/>
      <c r="D27" s="34"/>
      <c r="E27" s="34"/>
      <c r="F27" s="34"/>
      <c r="G27" s="34"/>
      <c r="H27" s="2"/>
    </row>
    <row r="28" spans="1:8" ht="16.5">
      <c r="A28" s="35" t="s">
        <v>61</v>
      </c>
      <c r="B28" s="35"/>
      <c r="C28" s="35"/>
      <c r="D28" s="36"/>
      <c r="E28" s="36"/>
      <c r="F28" s="36"/>
      <c r="G28" s="36">
        <v>0</v>
      </c>
      <c r="H28" s="2"/>
    </row>
    <row r="29" spans="1:8" ht="15">
      <c r="A29" s="369"/>
      <c r="B29" s="369"/>
      <c r="C29" s="369"/>
      <c r="D29" s="369"/>
      <c r="E29" s="369"/>
      <c r="F29" s="369"/>
      <c r="G29" s="369"/>
      <c r="H29" s="2"/>
    </row>
    <row r="30" spans="1:8" ht="18.75">
      <c r="A30" s="31" t="s">
        <v>68</v>
      </c>
      <c r="B30" s="32" t="s">
        <v>72</v>
      </c>
      <c r="C30" s="32"/>
      <c r="D30" s="32" t="s">
        <v>73</v>
      </c>
      <c r="E30" s="32" t="s">
        <v>74</v>
      </c>
      <c r="F30" s="32" t="s">
        <v>64</v>
      </c>
      <c r="G30" s="39" t="s">
        <v>61</v>
      </c>
      <c r="H30" s="2"/>
    </row>
    <row r="31" spans="1:8" ht="15">
      <c r="A31" s="37" t="s">
        <v>31</v>
      </c>
      <c r="B31" s="37"/>
      <c r="C31" s="37"/>
      <c r="D31" s="34"/>
      <c r="E31" s="34"/>
      <c r="F31" s="34"/>
      <c r="G31" s="34"/>
      <c r="H31" s="2"/>
    </row>
    <row r="32" spans="1:8" ht="15">
      <c r="A32" s="37" t="s">
        <v>69</v>
      </c>
      <c r="B32" s="37"/>
      <c r="C32" s="37"/>
      <c r="D32" s="34"/>
      <c r="E32" s="34"/>
      <c r="F32" s="34"/>
      <c r="G32" s="34"/>
      <c r="H32" s="2"/>
    </row>
    <row r="33" spans="1:8" ht="15">
      <c r="A33" s="37" t="s">
        <v>28</v>
      </c>
      <c r="B33" s="37"/>
      <c r="C33" s="37"/>
      <c r="D33" s="34"/>
      <c r="E33" s="34"/>
      <c r="F33" s="34"/>
      <c r="G33" s="34"/>
      <c r="H33" s="2"/>
    </row>
    <row r="34" spans="1:8" ht="15">
      <c r="A34" s="37" t="s">
        <v>19</v>
      </c>
      <c r="B34" s="37"/>
      <c r="C34" s="37"/>
      <c r="D34" s="34"/>
      <c r="E34" s="34"/>
      <c r="F34" s="34"/>
      <c r="G34" s="34"/>
      <c r="H34" s="2"/>
    </row>
    <row r="35" spans="1:8" ht="15">
      <c r="A35" s="37" t="s">
        <v>70</v>
      </c>
      <c r="B35" s="37"/>
      <c r="C35" s="37"/>
      <c r="D35" s="34"/>
      <c r="E35" s="34"/>
      <c r="F35" s="34"/>
      <c r="G35" s="34"/>
      <c r="H35" s="2"/>
    </row>
    <row r="36" spans="1:8" ht="15">
      <c r="A36" s="37" t="s">
        <v>71</v>
      </c>
      <c r="B36" s="37"/>
      <c r="C36" s="37"/>
      <c r="D36" s="34"/>
      <c r="E36" s="34"/>
      <c r="F36" s="34"/>
      <c r="G36" s="34"/>
      <c r="H36" s="2"/>
    </row>
    <row r="37" spans="1:8" ht="16.5">
      <c r="A37" s="35" t="s">
        <v>61</v>
      </c>
      <c r="B37" s="35"/>
      <c r="C37" s="35"/>
      <c r="D37" s="35"/>
      <c r="E37" s="35"/>
      <c r="F37" s="35"/>
      <c r="G37" s="35">
        <v>0</v>
      </c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6">
    <mergeCell ref="A29:G29"/>
    <mergeCell ref="A1:G1"/>
    <mergeCell ref="A2:G2"/>
    <mergeCell ref="B4:G4"/>
    <mergeCell ref="A11:G11"/>
    <mergeCell ref="B22:G22"/>
  </mergeCells>
  <printOptions/>
  <pageMargins left="0.75" right="0.75" top="1" bottom="1" header="0.5" footer="0.5"/>
  <pageSetup fitToHeight="1" fitToWidth="1" horizontalDpi="600" verticalDpi="600" orientation="landscape" paperSize="9" scale="77" r:id="rId1"/>
  <headerFooter alignWithMargins="0">
    <oddHeader>&amp;R&amp;"Bookman Old Style,Normál"5.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3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57.140625" style="0" customWidth="1"/>
    <col min="2" max="2" width="19.28125" style="0" customWidth="1"/>
    <col min="3" max="3" width="18.8515625" style="0" customWidth="1"/>
  </cols>
  <sheetData>
    <row r="1" spans="1:3" ht="15.75" customHeight="1">
      <c r="A1" s="368" t="s">
        <v>136</v>
      </c>
      <c r="B1" s="366"/>
      <c r="C1" s="366"/>
    </row>
    <row r="2" spans="1:3" ht="15.75" customHeight="1">
      <c r="A2" s="368" t="s">
        <v>294</v>
      </c>
      <c r="B2" s="366"/>
      <c r="C2" s="366"/>
    </row>
    <row r="4" spans="1:3" ht="33" customHeight="1">
      <c r="A4" s="62" t="s">
        <v>140</v>
      </c>
      <c r="B4" s="212" t="s">
        <v>295</v>
      </c>
      <c r="C4" s="112" t="s">
        <v>296</v>
      </c>
    </row>
    <row r="5" spans="1:3" ht="18.75">
      <c r="A5" s="40" t="s">
        <v>75</v>
      </c>
      <c r="B5" s="63"/>
      <c r="C5" s="19"/>
    </row>
    <row r="6" spans="1:3" ht="16.5">
      <c r="A6" s="26" t="s">
        <v>76</v>
      </c>
      <c r="B6" s="63"/>
      <c r="C6" s="19"/>
    </row>
    <row r="7" spans="1:3" ht="16.5">
      <c r="A7" s="3"/>
      <c r="B7" s="63"/>
      <c r="C7" s="19"/>
    </row>
    <row r="8" spans="1:3" ht="16.5">
      <c r="A8" s="3"/>
      <c r="B8" s="63"/>
      <c r="C8" s="19"/>
    </row>
    <row r="9" spans="1:3" ht="16.5">
      <c r="A9" s="26" t="s">
        <v>77</v>
      </c>
      <c r="B9" s="85">
        <v>140000</v>
      </c>
      <c r="C9" s="47">
        <v>140000</v>
      </c>
    </row>
    <row r="10" spans="1:3" ht="16.5">
      <c r="A10" s="3"/>
      <c r="B10" s="85"/>
      <c r="C10" s="47"/>
    </row>
    <row r="11" spans="1:3" ht="16.5">
      <c r="A11" s="3"/>
      <c r="B11" s="85"/>
      <c r="C11" s="47"/>
    </row>
    <row r="12" spans="1:3" ht="15.75">
      <c r="A12" s="26" t="s">
        <v>78</v>
      </c>
      <c r="B12" s="244">
        <f>B6+B9</f>
        <v>140000</v>
      </c>
      <c r="C12" s="244">
        <f>C6+C9</f>
        <v>140000</v>
      </c>
    </row>
    <row r="13" spans="1:3" ht="16.5">
      <c r="A13" s="41"/>
      <c r="B13" s="50"/>
      <c r="C13" s="49"/>
    </row>
    <row r="14" spans="1:3" ht="16.5">
      <c r="A14" s="41"/>
      <c r="B14" s="50"/>
      <c r="C14" s="49"/>
    </row>
    <row r="15" spans="1:3" ht="33" customHeight="1">
      <c r="A15" s="62" t="s">
        <v>140</v>
      </c>
      <c r="B15" s="245" t="s">
        <v>297</v>
      </c>
      <c r="C15" s="246" t="s">
        <v>296</v>
      </c>
    </row>
    <row r="16" spans="1:3" ht="18.75">
      <c r="A16" s="40" t="s">
        <v>79</v>
      </c>
      <c r="B16" s="85"/>
      <c r="C16" s="47"/>
    </row>
    <row r="17" spans="1:3" ht="16.5">
      <c r="A17" s="3" t="s">
        <v>76</v>
      </c>
      <c r="B17" s="85"/>
      <c r="C17" s="47"/>
    </row>
    <row r="18" spans="1:3" ht="16.5">
      <c r="A18" s="3" t="s">
        <v>77</v>
      </c>
      <c r="B18" s="85">
        <v>347166</v>
      </c>
      <c r="C18" s="47">
        <v>362013</v>
      </c>
    </row>
    <row r="19" spans="1:3" ht="15.75">
      <c r="A19" s="26" t="s">
        <v>80</v>
      </c>
      <c r="B19" s="244">
        <f>SUM(B17:B18)</f>
        <v>347166</v>
      </c>
      <c r="C19" s="142">
        <f>SUM(C16:C18)</f>
        <v>362013</v>
      </c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&amp;R&amp;"Bookman Old Style,Normál"5.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8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85.140625" style="0" customWidth="1"/>
    <col min="2" max="2" width="14.00390625" style="0" customWidth="1"/>
    <col min="3" max="3" width="21.421875" style="0" customWidth="1"/>
  </cols>
  <sheetData>
    <row r="1" spans="1:3" ht="15.75" customHeight="1">
      <c r="A1" s="368" t="s">
        <v>136</v>
      </c>
      <c r="B1" s="366"/>
      <c r="C1" s="366"/>
    </row>
    <row r="2" spans="1:3" ht="13.5">
      <c r="A2" s="368" t="s">
        <v>298</v>
      </c>
      <c r="B2" s="366"/>
      <c r="C2" s="366"/>
    </row>
    <row r="3" ht="7.5" customHeight="1" thickBot="1">
      <c r="A3" s="2"/>
    </row>
    <row r="4" spans="1:3" ht="60" customHeight="1" thickBot="1">
      <c r="A4" s="223" t="s">
        <v>140</v>
      </c>
      <c r="B4" s="257" t="s">
        <v>303</v>
      </c>
      <c r="C4" s="257" t="s">
        <v>304</v>
      </c>
    </row>
    <row r="5" spans="1:3" ht="30">
      <c r="A5" s="253" t="s">
        <v>81</v>
      </c>
      <c r="B5" s="258">
        <f>B8+B9+B10+B11+B12+B13+B14+B15+B16+B17+B18+B19</f>
        <v>100782</v>
      </c>
      <c r="C5" s="258">
        <f>C8+C9+C10+C11+C12+C13+C14+C15+C16+C17+C18+C19+C20</f>
        <v>116838</v>
      </c>
    </row>
    <row r="6" spans="1:3" ht="15.75">
      <c r="A6" s="254" t="s">
        <v>234</v>
      </c>
      <c r="B6" s="259"/>
      <c r="C6" s="363">
        <v>0</v>
      </c>
    </row>
    <row r="7" spans="1:3" ht="15.75">
      <c r="A7" s="254" t="s">
        <v>233</v>
      </c>
      <c r="B7" s="259"/>
      <c r="C7" s="284">
        <v>0</v>
      </c>
    </row>
    <row r="8" spans="1:3" ht="15.75">
      <c r="A8" s="254" t="s">
        <v>126</v>
      </c>
      <c r="B8" s="283">
        <v>0</v>
      </c>
      <c r="C8" s="284">
        <v>0</v>
      </c>
    </row>
    <row r="9" spans="1:3" ht="15.75">
      <c r="A9" s="254" t="s">
        <v>127</v>
      </c>
      <c r="B9" s="283">
        <v>0</v>
      </c>
      <c r="C9" s="284">
        <v>0</v>
      </c>
    </row>
    <row r="10" spans="1:3" ht="15">
      <c r="A10" s="254" t="s">
        <v>153</v>
      </c>
      <c r="B10" s="284">
        <v>0</v>
      </c>
      <c r="C10" s="284">
        <v>0</v>
      </c>
    </row>
    <row r="11" spans="1:3" ht="15">
      <c r="A11" s="255" t="s">
        <v>300</v>
      </c>
      <c r="B11" s="285">
        <v>431</v>
      </c>
      <c r="C11" s="284">
        <v>431</v>
      </c>
    </row>
    <row r="12" spans="1:7" ht="15">
      <c r="A12" s="255" t="s">
        <v>239</v>
      </c>
      <c r="B12" s="285">
        <v>1571</v>
      </c>
      <c r="C12" s="284">
        <v>1509</v>
      </c>
      <c r="G12" s="50"/>
    </row>
    <row r="13" spans="1:3" ht="15">
      <c r="A13" s="255" t="s">
        <v>242</v>
      </c>
      <c r="B13" s="285">
        <v>12564</v>
      </c>
      <c r="C13" s="285">
        <v>12316</v>
      </c>
    </row>
    <row r="14" spans="1:3" ht="15">
      <c r="A14" s="255" t="s">
        <v>270</v>
      </c>
      <c r="B14" s="284">
        <v>13288</v>
      </c>
      <c r="C14" s="285">
        <v>12978</v>
      </c>
    </row>
    <row r="15" spans="1:3" ht="15">
      <c r="A15" s="255" t="s">
        <v>266</v>
      </c>
      <c r="B15" s="284">
        <v>13367</v>
      </c>
      <c r="C15" s="285">
        <v>13058</v>
      </c>
    </row>
    <row r="16" spans="1:3" ht="15">
      <c r="A16" s="255" t="s">
        <v>267</v>
      </c>
      <c r="B16" s="286">
        <v>13400</v>
      </c>
      <c r="C16" s="284">
        <v>13090</v>
      </c>
    </row>
    <row r="17" spans="1:3" ht="15">
      <c r="A17" s="255" t="s">
        <v>271</v>
      </c>
      <c r="B17" s="287">
        <v>13422</v>
      </c>
      <c r="C17" s="285">
        <v>13112</v>
      </c>
    </row>
    <row r="18" spans="1:3" ht="15">
      <c r="A18" s="255" t="s">
        <v>301</v>
      </c>
      <c r="B18" s="287">
        <v>14086</v>
      </c>
      <c r="C18" s="285">
        <v>14086</v>
      </c>
    </row>
    <row r="19" spans="1:3" ht="15">
      <c r="A19" s="255" t="s">
        <v>302</v>
      </c>
      <c r="B19" s="287">
        <v>18653</v>
      </c>
      <c r="C19" s="285">
        <v>17605</v>
      </c>
    </row>
    <row r="20" spans="1:3" ht="15">
      <c r="A20" s="255" t="s">
        <v>299</v>
      </c>
      <c r="B20" s="287">
        <v>0</v>
      </c>
      <c r="C20" s="285">
        <v>18653</v>
      </c>
    </row>
    <row r="21" spans="1:4" ht="23.25" customHeight="1" thickBot="1">
      <c r="A21" s="256" t="s">
        <v>82</v>
      </c>
      <c r="B21" s="282">
        <f>B5</f>
        <v>100782</v>
      </c>
      <c r="C21" s="260">
        <f>C5</f>
        <v>116838</v>
      </c>
      <c r="D21" s="261"/>
    </row>
    <row r="22" spans="1:3" ht="15">
      <c r="A22" s="2"/>
      <c r="B22" s="2"/>
      <c r="C22" s="49"/>
    </row>
    <row r="23" spans="1:3" ht="15">
      <c r="A23" s="2"/>
      <c r="B23" s="2"/>
      <c r="C23" s="49"/>
    </row>
    <row r="24" spans="1:3" ht="15.75" thickBot="1">
      <c r="A24" s="2"/>
      <c r="B24" s="2"/>
      <c r="C24" s="49"/>
    </row>
    <row r="25" spans="1:3" ht="39.75" customHeight="1">
      <c r="A25" s="76" t="s">
        <v>140</v>
      </c>
      <c r="B25" s="128" t="s">
        <v>305</v>
      </c>
      <c r="C25" s="241" t="s">
        <v>306</v>
      </c>
    </row>
    <row r="26" spans="1:3" ht="15">
      <c r="A26" s="79" t="s">
        <v>83</v>
      </c>
      <c r="B26" s="141"/>
      <c r="C26" s="142"/>
    </row>
    <row r="27" spans="1:3" ht="30">
      <c r="A27" s="77" t="s">
        <v>84</v>
      </c>
      <c r="B27" s="141"/>
      <c r="C27" s="47"/>
    </row>
    <row r="28" spans="1:3" ht="15">
      <c r="A28" s="77" t="s">
        <v>85</v>
      </c>
      <c r="B28" s="80">
        <v>0</v>
      </c>
      <c r="C28" s="47"/>
    </row>
    <row r="29" spans="1:3" ht="15">
      <c r="A29" s="77" t="s">
        <v>86</v>
      </c>
      <c r="B29" s="80">
        <v>0</v>
      </c>
      <c r="C29" s="47"/>
    </row>
    <row r="30" spans="1:3" ht="30">
      <c r="A30" s="77" t="s">
        <v>87</v>
      </c>
      <c r="B30" s="142">
        <f>B34+B35+B36+B37+B38+B39+B40+B41+B42</f>
        <v>279524</v>
      </c>
      <c r="C30" s="142">
        <f>C34+C35+C36+C37+C38+C39+C40+C41+C42</f>
        <v>277975</v>
      </c>
    </row>
    <row r="31" spans="1:3" ht="15">
      <c r="A31" s="262" t="s">
        <v>276</v>
      </c>
      <c r="B31" s="80">
        <v>0</v>
      </c>
      <c r="C31" s="142">
        <v>0</v>
      </c>
    </row>
    <row r="32" spans="1:3" ht="15.75">
      <c r="A32" s="51" t="s">
        <v>233</v>
      </c>
      <c r="B32" s="80">
        <v>0</v>
      </c>
      <c r="C32" s="142">
        <v>0</v>
      </c>
    </row>
    <row r="33" spans="1:3" ht="15.75">
      <c r="A33" s="51" t="s">
        <v>126</v>
      </c>
      <c r="B33" s="80">
        <v>0</v>
      </c>
      <c r="C33" s="142">
        <v>0</v>
      </c>
    </row>
    <row r="34" spans="1:3" ht="15.75">
      <c r="A34" s="51" t="s">
        <v>127</v>
      </c>
      <c r="B34" s="80">
        <v>0</v>
      </c>
      <c r="C34" s="47">
        <v>0</v>
      </c>
    </row>
    <row r="35" spans="1:3" ht="15.75">
      <c r="A35" s="51" t="s">
        <v>153</v>
      </c>
      <c r="B35" s="80">
        <v>0</v>
      </c>
      <c r="C35" s="47">
        <v>0</v>
      </c>
    </row>
    <row r="36" spans="1:3" ht="15.75">
      <c r="A36" s="51" t="s">
        <v>172</v>
      </c>
      <c r="B36" s="80">
        <v>3928</v>
      </c>
      <c r="C36" s="47">
        <v>3928</v>
      </c>
    </row>
    <row r="37" spans="1:3" ht="15.75">
      <c r="A37" s="51" t="s">
        <v>235</v>
      </c>
      <c r="B37" s="80">
        <v>9598</v>
      </c>
      <c r="C37" s="47">
        <v>9598</v>
      </c>
    </row>
    <row r="38" spans="1:5" ht="15.75">
      <c r="A38" s="51" t="s">
        <v>242</v>
      </c>
      <c r="B38" s="80">
        <v>64752</v>
      </c>
      <c r="C38" s="47">
        <v>63203</v>
      </c>
      <c r="E38" s="50"/>
    </row>
    <row r="39" spans="1:3" ht="15.75">
      <c r="A39" s="51" t="s">
        <v>243</v>
      </c>
      <c r="B39" s="80">
        <v>67026</v>
      </c>
      <c r="C39" s="47">
        <v>67026</v>
      </c>
    </row>
    <row r="40" spans="1:3" ht="15.75">
      <c r="A40" s="51" t="s">
        <v>266</v>
      </c>
      <c r="B40" s="80">
        <v>67110</v>
      </c>
      <c r="C40" s="47">
        <v>67110</v>
      </c>
    </row>
    <row r="41" spans="1:3" ht="15.75">
      <c r="A41" s="51" t="s">
        <v>267</v>
      </c>
      <c r="B41" s="80">
        <v>67110</v>
      </c>
      <c r="C41" s="47">
        <v>67110</v>
      </c>
    </row>
    <row r="42" spans="1:3" ht="15.75">
      <c r="A42" s="51" t="s">
        <v>271</v>
      </c>
      <c r="B42" s="80"/>
      <c r="C42" s="354"/>
    </row>
    <row r="43" spans="1:3" ht="15">
      <c r="A43" s="77" t="s">
        <v>88</v>
      </c>
      <c r="B43" s="80">
        <v>0</v>
      </c>
      <c r="C43" s="47"/>
    </row>
    <row r="44" spans="1:3" ht="30">
      <c r="A44" s="77" t="s">
        <v>89</v>
      </c>
      <c r="B44" s="80">
        <v>0</v>
      </c>
      <c r="C44" s="47"/>
    </row>
    <row r="45" spans="1:3" ht="30">
      <c r="A45" s="77" t="s">
        <v>90</v>
      </c>
      <c r="B45" s="80">
        <v>0</v>
      </c>
      <c r="C45" s="47"/>
    </row>
    <row r="46" spans="1:3" ht="21" customHeight="1" thickBot="1">
      <c r="A46" s="78" t="s">
        <v>91</v>
      </c>
      <c r="B46" s="140">
        <f>B30+B43+B44+B45</f>
        <v>279524</v>
      </c>
      <c r="C46" s="140">
        <f>SUM(C30)</f>
        <v>277975</v>
      </c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Style,Normál"6.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1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86.57421875" style="0" customWidth="1"/>
    <col min="2" max="2" width="21.57421875" style="0" customWidth="1"/>
    <col min="3" max="3" width="30.57421875" style="0" customWidth="1"/>
  </cols>
  <sheetData>
    <row r="1" spans="1:3" ht="15.75" customHeight="1">
      <c r="A1" s="368" t="s">
        <v>136</v>
      </c>
      <c r="B1" s="366"/>
      <c r="C1" s="366"/>
    </row>
    <row r="2" spans="1:3" ht="15.75" customHeight="1">
      <c r="A2" s="368" t="s">
        <v>307</v>
      </c>
      <c r="B2" s="366"/>
      <c r="C2" s="366"/>
    </row>
    <row r="3" spans="1:2" ht="15.75" thickBot="1">
      <c r="A3" s="2"/>
      <c r="B3" s="2"/>
    </row>
    <row r="4" spans="1:3" ht="47.25" customHeight="1">
      <c r="A4" s="223" t="s">
        <v>140</v>
      </c>
      <c r="B4" s="302" t="s">
        <v>308</v>
      </c>
      <c r="C4" s="303" t="s">
        <v>309</v>
      </c>
    </row>
    <row r="5" spans="1:3" ht="15">
      <c r="A5" s="224" t="s">
        <v>131</v>
      </c>
      <c r="B5" s="304"/>
      <c r="C5" s="305"/>
    </row>
    <row r="6" spans="1:3" ht="30">
      <c r="A6" s="224" t="s">
        <v>132</v>
      </c>
      <c r="B6" s="306">
        <v>0</v>
      </c>
      <c r="C6" s="305">
        <v>0</v>
      </c>
    </row>
    <row r="7" spans="1:3" ht="30">
      <c r="A7" s="224" t="s">
        <v>152</v>
      </c>
      <c r="B7" s="304">
        <v>0</v>
      </c>
      <c r="C7" s="305">
        <v>0</v>
      </c>
    </row>
    <row r="8" spans="1:3" ht="15.75">
      <c r="A8" s="225"/>
      <c r="B8" s="304"/>
      <c r="C8" s="305"/>
    </row>
    <row r="9" spans="1:3" ht="16.5" thickBot="1">
      <c r="A9" s="226" t="s">
        <v>133</v>
      </c>
      <c r="B9" s="307">
        <f>SUM(B5:B8)</f>
        <v>0</v>
      </c>
      <c r="C9" s="307">
        <f>SUM(C5:C8)</f>
        <v>0</v>
      </c>
    </row>
    <row r="10" spans="1:3" ht="15.75">
      <c r="A10" s="355"/>
      <c r="B10" s="308"/>
      <c r="C10" s="356"/>
    </row>
    <row r="11" spans="1:3" ht="15.75" thickBot="1">
      <c r="A11" s="357"/>
      <c r="B11" s="308"/>
      <c r="C11" s="356"/>
    </row>
    <row r="12" spans="1:3" ht="37.5" customHeight="1">
      <c r="A12" s="223" t="s">
        <v>140</v>
      </c>
      <c r="B12" s="302" t="s">
        <v>310</v>
      </c>
      <c r="C12" s="303" t="s">
        <v>311</v>
      </c>
    </row>
    <row r="13" spans="1:3" ht="15.75">
      <c r="A13" s="224" t="s">
        <v>154</v>
      </c>
      <c r="B13" s="263"/>
      <c r="C13" s="227"/>
    </row>
    <row r="14" spans="1:3" ht="15">
      <c r="A14" s="224" t="s">
        <v>155</v>
      </c>
      <c r="B14" s="264"/>
      <c r="C14" s="227"/>
    </row>
    <row r="15" spans="1:3" ht="30.75">
      <c r="A15" s="224" t="s">
        <v>166</v>
      </c>
      <c r="B15" s="263"/>
      <c r="C15" s="227"/>
    </row>
    <row r="16" spans="1:3" ht="15.75">
      <c r="A16" s="224" t="s">
        <v>250</v>
      </c>
      <c r="B16" s="259">
        <v>140000</v>
      </c>
      <c r="C16" s="242">
        <v>140000</v>
      </c>
    </row>
    <row r="17" spans="1:3" ht="16.5">
      <c r="A17" s="225" t="s">
        <v>251</v>
      </c>
      <c r="B17" s="263"/>
      <c r="C17" s="227"/>
    </row>
    <row r="18" spans="1:3" ht="16.5" thickBot="1">
      <c r="A18" s="226" t="s">
        <v>167</v>
      </c>
      <c r="B18" s="260">
        <f>SUM(B13:B17)</f>
        <v>140000</v>
      </c>
      <c r="C18" s="260">
        <f>SUM(C13:C17)</f>
        <v>140000</v>
      </c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5" r:id="rId1"/>
  <headerFooter alignWithMargins="0">
    <oddHeader>&amp;R&amp;"Bookman Old Style,Normál"7.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Leidliné Könczöl Enikő</cp:lastModifiedBy>
  <cp:lastPrinted>2023-01-30T14:52:21Z</cp:lastPrinted>
  <dcterms:created xsi:type="dcterms:W3CDTF">2013-01-22T19:33:25Z</dcterms:created>
  <dcterms:modified xsi:type="dcterms:W3CDTF">2023-02-06T10:58:24Z</dcterms:modified>
  <cp:category/>
  <cp:version/>
  <cp:contentType/>
  <cp:contentStatus/>
</cp:coreProperties>
</file>